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PRZETARGI\SALA GIMNASTYCZNA II\PRZETARG\"/>
    </mc:Choice>
  </mc:AlternateContent>
  <xr:revisionPtr revIDLastSave="0" documentId="13_ncr:1_{5868CFB6-F887-4EA1-8941-89A41DAAB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CR" sheetId="1" r:id="rId1"/>
  </sheets>
  <externalReferences>
    <externalReference r:id="rId2"/>
  </externalReferences>
  <definedNames>
    <definedName name="_r">#REF!</definedName>
    <definedName name="all">#REF!</definedName>
    <definedName name="Area">#REF!</definedName>
    <definedName name="branże">[1]wsp!$D$8</definedName>
    <definedName name="Check">#REF!</definedName>
    <definedName name="Completion_accs">#REF!</definedName>
    <definedName name="DATA">#REF!</definedName>
    <definedName name="DATA_razem">#REF!</definedName>
    <definedName name="drogi">[1]wsp!$D$3</definedName>
    <definedName name="e">#REF!</definedName>
    <definedName name="Excel_BuiltIn__FilterDatabase_1">#REF!</definedName>
    <definedName name="inne">[1]wsp!$D$9</definedName>
    <definedName name="_xlnm.Print_Area" localSheetId="0">TPCR!$A$1:$H$106</definedName>
    <definedName name="pośrednie">[1]wsp!$D$2</definedName>
    <definedName name="Print_Area_MI">#REF!</definedName>
    <definedName name="rec">#REF!</definedName>
    <definedName name="reszta">[1]wsp!$D$7</definedName>
    <definedName name="SORT">#REF!</definedName>
    <definedName name="Sort_data">#REF!</definedName>
    <definedName name="Ssap_accounts">#REF!</definedName>
    <definedName name="wip">#REF!</definedName>
    <definedName name="Z_0216E4A3_6182_11D6_9494_000102FA4DF4_.wvu.Cols" hidden="1">#REF!</definedName>
    <definedName name="Z_0216E4A3_6182_11D6_9494_000102FA4DF4_.wvu.PrintArea" hidden="1">#REF!</definedName>
    <definedName name="Z_0216E4A3_6182_11D6_9494_000102FA4DF4_.wvu.PrintTitles" hidden="1">#REF!</definedName>
    <definedName name="Z_A6D38DCC_6184_11D6_8FBA_000476959415_.wvu.Cols" hidden="1">#REF!</definedName>
    <definedName name="Z_A6D38DCC_6184_11D6_8FBA_000476959415_.wvu.PrintArea" hidden="1">#REF!</definedName>
    <definedName name="Z_A6D38DCC_6184_11D6_8FBA_000476959415_.wvu.PrintTitles" hidden="1">#REF!</definedName>
    <definedName name="żelbet7">[1]wsp!$D$4</definedName>
    <definedName name="żelbet8">[1]wsp!$D$5</definedName>
    <definedName name="żelbet9">[1]wsp!$D$6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E91" i="1" l="1"/>
  <c r="G57" i="1"/>
  <c r="E66" i="1"/>
  <c r="E65" i="1"/>
  <c r="E64" i="1"/>
  <c r="E63" i="1"/>
  <c r="G94" i="1" l="1"/>
  <c r="G65" i="1"/>
  <c r="G66" i="1"/>
  <c r="G67" i="1"/>
  <c r="G68" i="1"/>
  <c r="G69" i="1"/>
  <c r="G70" i="1"/>
  <c r="G87" i="1"/>
  <c r="G88" i="1"/>
  <c r="G89" i="1"/>
  <c r="G86" i="1"/>
  <c r="G92" i="1"/>
  <c r="G93" i="1"/>
  <c r="G91" i="1"/>
  <c r="G101" i="1"/>
  <c r="G102" i="1"/>
  <c r="G100" i="1"/>
  <c r="G97" i="1"/>
  <c r="G96" i="1"/>
  <c r="G98" i="1"/>
  <c r="G82" i="1"/>
  <c r="G59" i="1"/>
  <c r="G73" i="1"/>
  <c r="G85" i="1" l="1"/>
  <c r="G95" i="1"/>
  <c r="G90" i="1"/>
  <c r="G99" i="1"/>
  <c r="G78" i="1"/>
  <c r="G31" i="1"/>
  <c r="G53" i="1"/>
  <c r="G52" i="1"/>
  <c r="E51" i="1"/>
  <c r="G51" i="1" s="1"/>
  <c r="G50" i="1"/>
  <c r="G49" i="1"/>
  <c r="G48" i="1"/>
  <c r="G39" i="1"/>
  <c r="E21" i="1"/>
  <c r="G21" i="1" s="1"/>
  <c r="G19" i="1"/>
  <c r="G20" i="1"/>
  <c r="G22" i="1"/>
  <c r="G23" i="1"/>
  <c r="G24" i="1"/>
  <c r="G25" i="1"/>
  <c r="G26" i="1"/>
  <c r="G27" i="1"/>
  <c r="G28" i="1"/>
  <c r="G29" i="1"/>
  <c r="G30" i="1"/>
  <c r="G32" i="1"/>
  <c r="E18" i="1"/>
  <c r="G18" i="1" s="1"/>
  <c r="E17" i="1"/>
  <c r="G17" i="1" s="1"/>
  <c r="G16" i="1" l="1"/>
  <c r="G81" i="1"/>
  <c r="G83" i="1"/>
  <c r="G80" i="1"/>
  <c r="G74" i="1"/>
  <c r="G75" i="1"/>
  <c r="G76" i="1"/>
  <c r="G77" i="1"/>
  <c r="G72" i="1"/>
  <c r="G62" i="1"/>
  <c r="G63" i="1"/>
  <c r="G64" i="1"/>
  <c r="G61" i="1"/>
  <c r="G58" i="1"/>
  <c r="G56" i="1"/>
  <c r="G47" i="1"/>
  <c r="G46" i="1"/>
  <c r="G45" i="1"/>
  <c r="G44" i="1"/>
  <c r="G43" i="1" l="1"/>
  <c r="G41" i="1"/>
  <c r="G15" i="1"/>
  <c r="G34" i="1"/>
  <c r="G38" i="1"/>
  <c r="G40" i="1"/>
  <c r="G36" i="1"/>
  <c r="G12" i="1"/>
  <c r="G13" i="1"/>
  <c r="G14" i="1"/>
  <c r="G11" i="1"/>
  <c r="G6" i="1"/>
  <c r="G7" i="1"/>
  <c r="G8" i="1"/>
  <c r="G33" i="1" l="1"/>
  <c r="G10" i="1"/>
  <c r="G55" i="1"/>
  <c r="G60" i="1"/>
  <c r="G71" i="1"/>
  <c r="G79" i="1"/>
  <c r="G54" i="1" l="1"/>
  <c r="G84" i="1"/>
  <c r="G37" i="1"/>
  <c r="G35" i="1" s="1"/>
  <c r="G9" i="1" s="1"/>
  <c r="G104" i="1" l="1"/>
  <c r="G105" i="1" s="1"/>
</calcChain>
</file>

<file path=xl/sharedStrings.xml><?xml version="1.0" encoding="utf-8"?>
<sst xmlns="http://schemas.openxmlformats.org/spreadsheetml/2006/main" count="283" uniqueCount="199">
  <si>
    <t>kpl</t>
  </si>
  <si>
    <t>Inne zdaniem oferenta 1</t>
  </si>
  <si>
    <t>IV.1.3</t>
  </si>
  <si>
    <t>IV.1.2</t>
  </si>
  <si>
    <t>IV.1.1</t>
  </si>
  <si>
    <t>IV.1</t>
  </si>
  <si>
    <t>IV</t>
  </si>
  <si>
    <t>III.1.3</t>
  </si>
  <si>
    <t>III.1.2</t>
  </si>
  <si>
    <t>III.1.1</t>
  </si>
  <si>
    <t>III.1</t>
  </si>
  <si>
    <t>II.3.7</t>
  </si>
  <si>
    <t>II.3.6</t>
  </si>
  <si>
    <t>II.3.5</t>
  </si>
  <si>
    <t>II.3.4</t>
  </si>
  <si>
    <t>II.3.3</t>
  </si>
  <si>
    <t>II.3.2</t>
  </si>
  <si>
    <t>II.3.1</t>
  </si>
  <si>
    <t>II.3</t>
  </si>
  <si>
    <t>II.2.5</t>
  </si>
  <si>
    <t>II.2.4</t>
  </si>
  <si>
    <t>II.2.3</t>
  </si>
  <si>
    <t>II.2.2</t>
  </si>
  <si>
    <t>II.2.1</t>
  </si>
  <si>
    <t>II.2</t>
  </si>
  <si>
    <t>II.1.3</t>
  </si>
  <si>
    <t>II.1.2</t>
  </si>
  <si>
    <t>II.1.1</t>
  </si>
  <si>
    <t>II.1</t>
  </si>
  <si>
    <t>II</t>
  </si>
  <si>
    <t>I.3.1</t>
  </si>
  <si>
    <t>I.3</t>
  </si>
  <si>
    <t>I.2.2</t>
  </si>
  <si>
    <t>I.2.1</t>
  </si>
  <si>
    <t>I.2</t>
  </si>
  <si>
    <t>I.1.4</t>
  </si>
  <si>
    <t>I.1.3</t>
  </si>
  <si>
    <t>m2</t>
  </si>
  <si>
    <t>I.1.2</t>
  </si>
  <si>
    <t>I.1.1</t>
  </si>
  <si>
    <t>I.1</t>
  </si>
  <si>
    <t>I</t>
  </si>
  <si>
    <t>Inne zdaniem oferenta 3</t>
  </si>
  <si>
    <t>0.1.12</t>
  </si>
  <si>
    <t>0.1.11</t>
  </si>
  <si>
    <t>0.1.10</t>
  </si>
  <si>
    <t>uwagi</t>
  </si>
  <si>
    <t>wartość (PLN)</t>
  </si>
  <si>
    <t>cena 
jednostkowa</t>
  </si>
  <si>
    <t>ilość</t>
  </si>
  <si>
    <t>jednostka</t>
  </si>
  <si>
    <t>ZS im. Mikołaja Kopernika w Koninie - remont sali gimnastycznej</t>
  </si>
  <si>
    <t xml:space="preserve">Inne zdaniem oferenta 1 </t>
  </si>
  <si>
    <t xml:space="preserve">Inne zdaniem oferenta 2 </t>
  </si>
  <si>
    <t>Sala gimnastyczna</t>
  </si>
  <si>
    <t>Demontaże</t>
  </si>
  <si>
    <t>Demontaż wraz z utylizacją istniejącego parkietu wraz z podkonstrukcją do poziomu posadzki na gruncie</t>
  </si>
  <si>
    <t>Demontaż wraz z utylizacją istniejącej stolarki okiennej i drzwiowej</t>
  </si>
  <si>
    <t>I.1.5</t>
  </si>
  <si>
    <t>Roboty budowlane</t>
  </si>
  <si>
    <t>Instalacje sanitarne</t>
  </si>
  <si>
    <t>Instalacje elektryczne</t>
  </si>
  <si>
    <t>I.4</t>
  </si>
  <si>
    <t>I.4.1</t>
  </si>
  <si>
    <t>Demontaż wraz z utylizacją instalacji oświetlenia oraz instalacji zasilających wraz z rozdzielnicą sali gminastycznej</t>
  </si>
  <si>
    <t>I.4.2</t>
  </si>
  <si>
    <t>I.4.3</t>
  </si>
  <si>
    <t>szt.</t>
  </si>
  <si>
    <t>kpl.</t>
  </si>
  <si>
    <t>I.4.4</t>
  </si>
  <si>
    <t>I.4.5</t>
  </si>
  <si>
    <t>Wykonanie poziomej hydroizolacji posadzki na gruncie z folii polietylenowej PE o grubości min. 0,3 mm, układanej na zakład min. 20 cm, z wywinięciem na ściany do wysokości min. 15 cm, szczelnie połączonej i zabezpieczonej przed uszkodzeniem w trakcie dalszych robót.</t>
  </si>
  <si>
    <t>Wykonanie izolacji termicznej posadzki na gruncie z płyt styropianowych EPS 200 o łącznej grubości 15 cm, układanych w dwóch warstwach z przesunięciem spoin, zgodnie z PN-EN 13163, o deklarowanym współczynniku przewodzenia ciepła λ ≤ 0,036 W/mK, odporności na ściskanie ≥ 200 kPa.</t>
  </si>
  <si>
    <t>I.2.3</t>
  </si>
  <si>
    <t>Demontaż wraz z utylizacją istniejących grzejników typu Favier wraz z zaślepieniem i dostosowaniem podejść instalacyjnych</t>
  </si>
  <si>
    <t>Zasilenie wentylatorów</t>
  </si>
  <si>
    <t>I.4.6</t>
  </si>
  <si>
    <t>I.4.7</t>
  </si>
  <si>
    <t xml:space="preserve">Dostawa i montaż okien </t>
  </si>
  <si>
    <t>Zamurowanie istniejących otworów okiennych pomiędzy sąsiadującą salą gimnastyczną</t>
  </si>
  <si>
    <t>Malowanie ścian</t>
  </si>
  <si>
    <t>Konserwacja istniejącej konstrukcji dachu - oczyszczenie, malowanie dedykowanym systemem farb antykorozyjnych</t>
  </si>
  <si>
    <t>I.2.4</t>
  </si>
  <si>
    <t>I.2.5</t>
  </si>
  <si>
    <t>I.2.6</t>
  </si>
  <si>
    <t>I.2.7</t>
  </si>
  <si>
    <t>I.2.8</t>
  </si>
  <si>
    <t>I.2.9</t>
  </si>
  <si>
    <t>Dostawa i montaż stolarki drzwiowej wraz z obróbką</t>
  </si>
  <si>
    <t>Elementy wyposażenia</t>
  </si>
  <si>
    <t>I.5</t>
  </si>
  <si>
    <t>I.5.1</t>
  </si>
  <si>
    <t>I.5.2</t>
  </si>
  <si>
    <t>I.5.3</t>
  </si>
  <si>
    <t>I.5.4</t>
  </si>
  <si>
    <t>I.5.5</t>
  </si>
  <si>
    <t>I.2.10</t>
  </si>
  <si>
    <t>I.2.11</t>
  </si>
  <si>
    <t>I.2.12</t>
  </si>
  <si>
    <t>Dostawa i montaż rolet zewnętrznych w kolorze RAL 7016 wyposażonych w silnik elektryczny sterowane radiowo. Uruchomienie i konfiguracja wg zaleceń Inwestora. Sterowanie za pomocą zadajnika naściennego oraz przez pilot.</t>
  </si>
  <si>
    <t>Demontaże i wyburzenia</t>
  </si>
  <si>
    <t>Wyburzenie istniejącej ściany działowej wraz z utylizacją</t>
  </si>
  <si>
    <t>II.1.4</t>
  </si>
  <si>
    <t>Skucie istniejących okładzin ściennych, podłogowych, instalacji, demontaż sufitu podwieszonego i usunięciem wyposażenia toalety wraz z utylizacją</t>
  </si>
  <si>
    <t>Wykucie otworu drzwiowego wraz z obsadzeniem nadproża prefabrykowanego</t>
  </si>
  <si>
    <t>Dostosowanie instalacji wod-kan</t>
  </si>
  <si>
    <t>II.2.6</t>
  </si>
  <si>
    <t>Sufit podwieszony systemowy – kasetony 30×30 cm z rdzeniem z wełny mineralnej na konstrukcji stalowej ocynkowanej, współczynnik pochłaniania dźwięku αw ≥ 0,85, odporność na wilgoć RH 95%, do pomieszczeń sanitarnych i szatni, wraz z kompletnym systemem nośnym i obróbkami przyściennymi.</t>
  </si>
  <si>
    <t>Dostawa i montaż kabin systemowych do natrysków i toalet</t>
  </si>
  <si>
    <t>Dostawa i montaż drzwi wraz z ościeżnicami</t>
  </si>
  <si>
    <t>II.2.7</t>
  </si>
  <si>
    <t>Dostawa i montaż mechanicznych wentylatorów wyciągowych z prowadzeniem kanałów wentylacyjnych ponad dach budynku, dla pomieszczeń szatni i łazienki. Instalacja zapewniająca wymaganą intensywność wentylacji: szatnia – 2 wymiany powietrza na godzinę, łazienka – 5 wymian powietrza na godzinę. Układ wyposażony w automatyczne sterowanie obejmujące czujniki jakości powietrza (CO₂), czujniki wilgotności oraz programowalny regulator pracy</t>
  </si>
  <si>
    <t>Wykonanie okładzin ściennych i podłogowych z płytek gresowych wraz z przygotowaniem podłoża i hydroizolacją stref mokrych. Posadzka – gres 60×60 cm, PEI IV, antypoślizgowość min. R10; ściany do pełnej wysokości – gres 60×30 cm, nasiąkliwość ≤ 0,5%. Spoiny elastyczne CG2, uszczelnienia w narożach i stykach. Kolorystyka i rodzaj płytek do uzgodnienia z Inwestorem. Półka cenowa 80–100 zł/m². Spadki w kierunku odpływów w kabinach prysznicowych</t>
  </si>
  <si>
    <t>Dostawa i montaż 2 misek ustępowych wiszących rimfree ze stelażami podtynkowymi, deskami wolnoopadającymi i przyciskami 3/6 l; montaż 3 umywalek ceramicznych białych z bateriami jednouchwytowymi w kolorze chrom/srebrny, syfonami i odpływami ze stali nierdzewnej. Wykonanie podłączeń wod‑kan, mocowań, uszczelnień oraz sprawdzenie szczelności.</t>
  </si>
  <si>
    <t>Dostawa i montaż odpływów liniowych ze stali nierdzewnej AISI 304 do kabin prysznicowych, długość korytka 800 mm, ruszt perforowany antypoślizgowy, przepustowość min. 60 l/min, syfon suchy wyjmowany do czyszczenia, komplet z kołnierzem uszczelniającym i regulowanymi nogami montażowymi. W zakres wchodzi wykonanie spadków w posadzce, podłączenie do istniejącej instalacji kanalizacyjnej, włączenie w system izolacji podpłytkowej oraz przeprowadzenie próby szczelności.</t>
  </si>
  <si>
    <t xml:space="preserve">Dostawa i montaż parpetów wewnętrznych i zewnętrznych. Parapety wewnętrzne drewniane dębowe szer. 25cm z  gr. 4cm (zlicowane ze słupkami międzyokiennymi). Paraperty zewnętrze stalowe, ocynkowane, malowane w kolorze RAL 7016. </t>
  </si>
  <si>
    <t>Chudy beton C8/10 gr 10cm</t>
  </si>
  <si>
    <t>I.2.13</t>
  </si>
  <si>
    <t>I.2.14</t>
  </si>
  <si>
    <t>m3</t>
  </si>
  <si>
    <t>Posadzka betonowa zbrojona gr. min 15cm</t>
  </si>
  <si>
    <t>I.2.15</t>
  </si>
  <si>
    <t>I.2.16</t>
  </si>
  <si>
    <t>Podsypka pod warstwy posadzkowe sali gimnasycznej z pospółki zagęszczonej mechanicznie ok. 50cm (należy odtworzyć istniejący poziom posadzki)</t>
  </si>
  <si>
    <t>Zasilenie instalacji ogrzewania podłogowego</t>
  </si>
  <si>
    <t>Dostawa i montaż rozdzielnicy sali gimnastycznej wraz kompletnym wyposażeniem. Doprowadzenie zasilania od przewodu zasilającego istniejącą rozdzielnicę do demontażu.</t>
  </si>
  <si>
    <t xml:space="preserve">Dostawa i montaż zestawów gniazd  2x230V p/t, wraz z doprowadzeniem zasilania,  w standardzie IP44. </t>
  </si>
  <si>
    <t>Dostawa i montaż gniazda trójfazowego 400V 32A wraz z doprowadzeniem zasilania</t>
  </si>
  <si>
    <t>Dostawa i montaż drabinek drewnianych 2,5x1,8</t>
  </si>
  <si>
    <t>Dostawa i montaż materacy ściennych 2x1m</t>
  </si>
  <si>
    <t>I.5.6</t>
  </si>
  <si>
    <t>Dostawa ławek drewnianych 3m</t>
  </si>
  <si>
    <t>I.5.7</t>
  </si>
  <si>
    <t>Dostawa i montaż siatek elastycznych na ściany 22x6</t>
  </si>
  <si>
    <t>mb</t>
  </si>
  <si>
    <t>Dostawa i montaż kotar w kolorze RAL 5002; system rozsuwania ręcznego; tkanina o gramaturze ok. 260–300 g/m², nieprześwitująca, trudnopalna 11x6m</t>
  </si>
  <si>
    <t>I.5.8</t>
  </si>
  <si>
    <t>I.5.9</t>
  </si>
  <si>
    <t>I.5.10</t>
  </si>
  <si>
    <t>Dostawa maszyny szorująco‑zbierającej do nawierzchni sportowych; zasilanie bateryjne 24 V; szerokość robocza min. 50–60 cm; zbiorniki: czysta woda ≥ 40 l, brudna ≥ 45 l; wydajność ≥ 1800 m²/h; nacisk szczotki ≥ 25 kg; poziom hałasu ≤ 70 dB; koła i osprzęt przystosowane do linoleum sportowego; w komplecie szczotka/pad, listwa ssąca i prostownik.</t>
  </si>
  <si>
    <t>Skucie posadzki wraz z utylizacją pod instalację wodnego ogrzewania podłogowego w korytarzu i zapleczach</t>
  </si>
  <si>
    <t>Wykonanie fragmentów ścian działowych</t>
  </si>
  <si>
    <t>Szatnie, łazienka, korytarz, zaplecza - parter</t>
  </si>
  <si>
    <t>Dostawa i montaż gniazd 230V p/t wraz z doprowadzeniem zasilania  w standardzie IP44 w pomieszczeniach szatni. 2 gniazda na szatnię.</t>
  </si>
  <si>
    <t>Dostosowanie instalacji c.o. i montaż grzejników w szatniach i łazience</t>
  </si>
  <si>
    <t>Dostawa i montaż przepływowego podgrzewacza wody do zlewu w zapleczu nauczycieli WF; moc min. 6–9 kW; zasilanie 400 V; wydajność ≥ 3 l/min przy ΔT=30 °C; stopień ochrony min. IP25; elektroniczna regulacja temperatury; przyłącza ½"; montaż ścienny wraz z zasileniem i wymaganymi zabezpieczeniami.</t>
  </si>
  <si>
    <t>II.2.8</t>
  </si>
  <si>
    <t>II.2.9</t>
  </si>
  <si>
    <t>II.2.10</t>
  </si>
  <si>
    <t>Dostawa i montaż zabudowy meblowej do pom. zaplecza</t>
  </si>
  <si>
    <t>Malowanie ścian i sufitów - korytarz, zaplecza</t>
  </si>
  <si>
    <t>Dostawa i montaż ławek z wieszakami jednostronnych 200cm</t>
  </si>
  <si>
    <t xml:space="preserve">Uzupełnienie wypraw tynkarskich - korytarz, zaplecza, szatnie </t>
  </si>
  <si>
    <t>Wykonanie kompletnej instalacji wodnego ogrzewania podłogowego z podłączeniem do istniejącego systemu grzewczego budynku, wraz z rozdzielaczami, sterownikami strefowymi, siłownikami, próbami szczelności, regulacją hydrauliczną oraz niezbędnymi elementami adaptacyjnymi bez ingerencji w źródło ciepła. Sterowanie wi-fi. Lokalizacja: korytarz oraz pomieszczenia zapleczy</t>
  </si>
  <si>
    <t>Szatnia, natryski - piwnica</t>
  </si>
  <si>
    <t>Demontaż wraz z utylizacją istniejącej stolarki drzwiowej</t>
  </si>
  <si>
    <t>Demontaż wraz z utylizacją grzejników</t>
  </si>
  <si>
    <t>Demontaż wraz z utylizacją istniejącej armatury i ceramiki sanitarnej w toaletach</t>
  </si>
  <si>
    <t>IV.1.4</t>
  </si>
  <si>
    <t>Demontaż wraz z utylizają istniejącej stolarki okiennej i drzwiowej</t>
  </si>
  <si>
    <t>Demontaż wraz z utylizacją opraw oświetleniowych</t>
  </si>
  <si>
    <t>III.1.4</t>
  </si>
  <si>
    <t xml:space="preserve">Wykonanie okładzin ściennych szatni z płytek gresowych wraz z przygotowaniem podłoża i hydroizolacją stref mokrych. Ściany do pełnej wysokości – gres 60×30 cm, nasiąkliwość ≤ 0,5%. Spoiny elastyczne CG2, uszczelnienia w narożach i stykach. Kolorystyka i rodzaj płytek do uzgodnienia z Inwestorem. Półka cenowa 80–100 zł/m². </t>
  </si>
  <si>
    <t>IV.2.1</t>
  </si>
  <si>
    <t>IV.2</t>
  </si>
  <si>
    <t>IV.2.2</t>
  </si>
  <si>
    <t>IV.2.3</t>
  </si>
  <si>
    <t>IV.2.4</t>
  </si>
  <si>
    <t>Dostawa i montaż okien wraz z obróbką wewnętrzną i zewnętrzną glifów i parapetami. Wewnętrzny parapet - konglomerat kamienny gr. 3cm, zewnętrzny stalowy powlekany.</t>
  </si>
  <si>
    <t>IV.3</t>
  </si>
  <si>
    <t>Dostawa i montaż drzwi wraz z ościeżnicami i obróbkami</t>
  </si>
  <si>
    <t>Roboty sanitarne</t>
  </si>
  <si>
    <t>Montaż grzejników płytowych</t>
  </si>
  <si>
    <t>IV.3.1</t>
  </si>
  <si>
    <t>IV.3.2</t>
  </si>
  <si>
    <t>Dostawa i montaż mechanicznych wentylatorów wyciągowych z wyprowdzeniem kanałów wentylacyjnych na zewnątrz budynku dla pomieszczeń szatni i łazienki. Instalacja zapewniająca wymaganą intensywność wentylacji: szatnia – 2 wymiany powietrza na godzinę, łazienka – 5 wymian powietrza na godzinę, kabina ustępowa ≥ 50 m³/h. Układ wyposażony w automatyczne sterowanie obejmujące czujniki jakości powietrza (CO₂), czujniki wilgotności oraz programowalny regulator pracy</t>
  </si>
  <si>
    <t>IV.3.3</t>
  </si>
  <si>
    <t>Roboty elektryczne</t>
  </si>
  <si>
    <t>Montaż opraw oświetlenia podstawowego: oprawy LED natynkowe 4000K, sterowane czujnikiem ruchu i rzeczywistej obecności (detekcja mikrofalowa/aktywna), zapewniające min. 300 lx; w szatni oprawy IP44, w łazience z natryskami oprawy IP65.</t>
  </si>
  <si>
    <t>IV.4.1</t>
  </si>
  <si>
    <t>IV.4.2</t>
  </si>
  <si>
    <t>IV.4.3</t>
  </si>
  <si>
    <t>Dostawa i montaż opraw LED do montażu w suficie 30x30cm, barwa światła neutralna 4000K, zapewniających natężenie oświetlenia min. 300 lx zgodnie z obowiązującymi normami. Sterowane czujnikiem ruchu i rzeczywistej obecności (detekcja mikrofalowa/aktywna), w szatni oprawy IP44, w toalecie z natryskami oprawy IP65.”</t>
  </si>
  <si>
    <t>Montaż osprzętu elektrycznego - gniazdka</t>
  </si>
  <si>
    <t>Demontaż wraz z utylizajcą sprzętu sportowego (drabinki, kosze, pozostałe)</t>
  </si>
  <si>
    <t>Wyprawa tynkarska</t>
  </si>
  <si>
    <t>Dostawa i montaż gniazda trójfazowego 400V 32A wraz z doprowadzeniem zasilania od pomieszczenia zaplecza.</t>
  </si>
  <si>
    <t>Dostawa sceny modułowej o powierzchni 8×4 m; konstrukcja z podestów scenicznych 2×1 m; wysokość robocza regulowana w zakresie 40–100 cm; nogi teleskopowe aluminiowe; podesty z płyty antypoślizgowej typu heksagonalnego o grubości ok. 12 mm; nośność min. 750 kg/m²; łączenie modułów systemowe (zatrzaskowe/śrubowe); krawędzie zabezpieczone listwami;  schodki wejściowe, w cenie pierwszy montaż, poziomowanie i pełne uruchomienie</t>
  </si>
  <si>
    <t>Dostawa kompletnego, mobilnego zestawu nagłośnieniowego renomowanego producenta, opartego na dwóch aktywnych systemach kolumnowych typu słupkowego z subwooferami (2× kolumna + 2× subwoofer), klasy EV Evolve 50M / RCFJ12 (lub równoważne). Minimalna moc jednego systemu: 1000–1200 W RMS, skuteczność ≥ 125 dB SPL. W zestawie mikser audio z min. 6 wejściami mikrofonowymi i 6 liniowymi stereo, z procesorem DSP i efektami (np. Yamaha MG12XU, Soundcraft Signature 12, Allen &amp; Heath ZED‑12FX lub równoważny). Wymagane pokrowce/torby transportowe oraz komplet okablowania sygnałowego i zasilającego. Zestaw kompletny, gotowy do pracy, bez mikrofonów i źródeł dźwięku.</t>
  </si>
  <si>
    <t>Dostawa ekranu projekcyjnego zwijanego elektrycznie, mocowanego do konstrukcji stalowej dachu; metalowa kaseta zamknięta, odporna na odkształcenia; powierzchnia projekcyjna typu Matt White, gain ok. 1.0; format 4:3; przekątna ok. 200", powierzchnia projekcyjna ok. 400×300 cm (±5%); napęd elektryczny z silnikiem rurowym, sterowanie przewodowe lub radiowe; system zabezpieczeń przed uszkodzeniem (blokada zwijania, ochrona przeciążeniowa silnika); uchwyty montażowe przystosowane do konstrukcji stalowej; kompletne okablowanie, montaż, regulacja i uruchomienie.</t>
  </si>
  <si>
    <t>Dostawa i montaż kompletnego systemu sportowej podłogi powierzchniowo‑sprężystej Lumaflex Extreme Linosport xf², składającego się z:
– warstwy elastycznej z pianki PU gr. 15 mm,
– płyty konstrukcyjnej ze sklejki brzozowej gr. 18 mm,
– sportowego linoleum Linosport xf² gr. 3,2 mm z fabrycznym wykończeniem PUR xf² (bez konieczności akrylowania),
wraz z przygotowaniem podłoża, dylatacjami, wykończeniami przyściennymi i trwałym oznakowaniem linii boiskowych. Kolorystyka do uzgodnienia z Inwestorem.</t>
  </si>
  <si>
    <t>Razem netto</t>
  </si>
  <si>
    <t>Razem brutto</t>
  </si>
  <si>
    <t>Dostawa i montaż bramek do piłki ręcznej 3x2m przyścienne (profil aluminiowy kwadrat 80x80), głębokość 0,5/0,5m, malowane proszkowo, pasy biało-czerwone</t>
  </si>
  <si>
    <t>Dostawa i montaż tablic do koszykówki pełnowymiarowych 180x105, z laminantu na podkonstrukcji stalowej wraz z obręczą i siatką;</t>
  </si>
  <si>
    <t>Dostawa i montaż słupków do siatkówki 3w1 aluminiowych z mechanizmem naciągowym z płynną regulacją, z możliwością demontażu;</t>
  </si>
  <si>
    <t>Wykonanie kompletnej instalacji wentylacji mechanicznej nawiewno‑wywiewnej z odzyskiem ciepła i ogrzewaniem powietrznym sali gimnastycznej, zasilanym z istniejącej instalacji CO (nagrzewnica wodna), zapewniającej. 3 wymiany powietrza na godzinę w strefie użytkowej do wysokości 4 m, wyposażonej w destryfikatory, czujniki CO₂ i wilgotności oraz sterowanie z panelu użytkownika, z automatycznym przełączaniem trybów pracy (pełna wydajność podczas zajęć sportowych, po zajęciach min. 0,5 wymiany/h), wraz z dostawą centrali, kanałów, armatury, automatyką, uruchomieniem i regulacją.</t>
  </si>
  <si>
    <t>Zasilenie instalacji wentylacji</t>
  </si>
  <si>
    <t>Dostawa i montaż kompletnego systemu nagłośnienia sali gimnastycznej obejmującego zestaw: wzmacniacz Tonsil WL-240W+ 8xGłośnik ZGR30-120 naścienny wraz okablowaniem i uruchomieniem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</si>
</sst>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-2]\ * #,##0.00_);_([$€-2]\ * \(#,##0.00\);_([$€-2]\ * &quot;-&quot;??_);_(@_)"/>
    <numFmt numFmtId="165" formatCode="_-* #,##0.00\ [$zł-415]_-;\-* #,##0.00\ [$zł-415]_-;_-* &quot;-&quot;??\ [$zł-415]_-;_-@_-"/>
  </numFmts>
  <fonts count="15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70C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 Unicode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4" fillId="0" borderId="1" xfId="1" applyFont="1" applyBorder="1" applyAlignment="1">
      <alignment vertical="center" wrapText="1"/>
    </xf>
    <xf numFmtId="165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 applyProtection="1">
      <alignment horizontal="left" vertical="center" wrapText="1"/>
      <protection hidden="1"/>
    </xf>
    <xf numFmtId="0" fontId="4" fillId="0" borderId="0" xfId="1" applyFont="1" applyAlignment="1">
      <alignment vertical="center"/>
    </xf>
    <xf numFmtId="0" fontId="6" fillId="0" borderId="1" xfId="1" applyFont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 applyProtection="1">
      <alignment horizontal="left" vertical="center" wrapText="1"/>
      <protection hidden="1"/>
    </xf>
    <xf numFmtId="49" fontId="9" fillId="2" borderId="1" xfId="1" applyNumberFormat="1" applyFont="1" applyFill="1" applyBorder="1" applyAlignment="1" applyProtection="1">
      <alignment horizontal="left" vertical="center" wrapText="1"/>
      <protection hidden="1"/>
    </xf>
    <xf numFmtId="0" fontId="4" fillId="3" borderId="1" xfId="1" applyFont="1" applyFill="1" applyBorder="1" applyAlignment="1">
      <alignment vertical="center" wrapText="1"/>
    </xf>
    <xf numFmtId="165" fontId="9" fillId="3" borderId="1" xfId="1" applyNumberFormat="1" applyFont="1" applyFill="1" applyBorder="1" applyAlignment="1">
      <alignment vertical="center"/>
    </xf>
    <xf numFmtId="4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165" fontId="11" fillId="0" borderId="0" xfId="1" applyNumberFormat="1" applyFont="1" applyAlignment="1">
      <alignment vertical="center"/>
    </xf>
    <xf numFmtId="164" fontId="11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49" fontId="12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3" fontId="7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4" fillId="2" borderId="1" xfId="1" applyFont="1" applyFill="1" applyBorder="1" applyAlignment="1" applyProtection="1">
      <alignment horizontal="left" vertical="center" wrapText="1"/>
      <protection hidden="1"/>
    </xf>
    <xf numFmtId="0" fontId="9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 wrapText="1"/>
      <protection hidden="1"/>
    </xf>
    <xf numFmtId="0" fontId="4" fillId="0" borderId="1" xfId="1" applyFont="1" applyBorder="1" applyAlignment="1" applyProtection="1">
      <alignment horizontal="left" vertical="center" wrapText="1"/>
      <protection hidden="1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vertical="center" wrapText="1"/>
    </xf>
    <xf numFmtId="49" fontId="7" fillId="0" borderId="1" xfId="1" applyNumberFormat="1" applyFont="1" applyBorder="1" applyAlignment="1" applyProtection="1">
      <alignment horizontal="left" vertical="center" wrapText="1"/>
      <protection hidden="1"/>
    </xf>
    <xf numFmtId="4" fontId="6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vertical="center"/>
    </xf>
    <xf numFmtId="49" fontId="12" fillId="5" borderId="1" xfId="1" applyNumberFormat="1" applyFont="1" applyFill="1" applyBorder="1" applyAlignment="1">
      <alignment vertical="center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vertical="center"/>
    </xf>
    <xf numFmtId="165" fontId="2" fillId="0" borderId="0" xfId="1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0" fillId="4" borderId="0" xfId="1" applyNumberFormat="1" applyFont="1" applyFill="1" applyAlignment="1">
      <alignment vertical="center"/>
    </xf>
    <xf numFmtId="165" fontId="10" fillId="4" borderId="0" xfId="1" applyNumberFormat="1" applyFont="1" applyFill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202.30\CurrentWorks\2WI...%20Tender\oferty\bill_wy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p"/>
      <sheetName val="15007"/>
      <sheetName val="15008"/>
      <sheetName val="15009"/>
      <sheetName val="p. control"/>
      <sheetName val="Arkuszofertowy"/>
    </sheetNames>
    <sheetDataSet>
      <sheetData sheetId="0">
        <row r="2">
          <cell r="D2">
            <v>1.0991240099744821</v>
          </cell>
        </row>
        <row r="3">
          <cell r="D3">
            <v>1.0991240099744821</v>
          </cell>
        </row>
        <row r="4">
          <cell r="D4">
            <v>0.99360810501693186</v>
          </cell>
        </row>
        <row r="5">
          <cell r="D5">
            <v>1.5695490862435604</v>
          </cell>
        </row>
        <row r="6">
          <cell r="D6">
            <v>1.5882341944131266</v>
          </cell>
        </row>
        <row r="7">
          <cell r="D7">
            <v>1.0991240099744821</v>
          </cell>
        </row>
        <row r="8">
          <cell r="D8">
            <v>1.0991240099744821</v>
          </cell>
        </row>
        <row r="9">
          <cell r="D9">
            <v>1.0991240099744821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H115"/>
  <sheetViews>
    <sheetView tabSelected="1" view="pageBreakPreview" zoomScaleNormal="100" zoomScaleSheetLayoutView="100" workbookViewId="0">
      <pane ySplit="5" topLeftCell="A90" activePane="bottomLeft" state="frozen"/>
      <selection pane="bottomLeft" activeCell="C19" sqref="C19"/>
    </sheetView>
  </sheetViews>
  <sheetFormatPr defaultColWidth="12.42578125" defaultRowHeight="15"/>
  <cols>
    <col min="1" max="1" width="3.85546875" style="1" customWidth="1"/>
    <col min="2" max="2" width="7.140625" style="7" customWidth="1"/>
    <col min="3" max="3" width="61.85546875" style="6" customWidth="1"/>
    <col min="4" max="4" width="10.42578125" style="5" bestFit="1" customWidth="1"/>
    <col min="5" max="5" width="7.140625" style="4" customWidth="1"/>
    <col min="6" max="6" width="15" style="3" customWidth="1"/>
    <col min="7" max="7" width="24.5703125" style="3" bestFit="1" customWidth="1"/>
    <col min="8" max="8" width="27.42578125" style="2" customWidth="1"/>
    <col min="9" max="16384" width="12.42578125" style="1"/>
  </cols>
  <sheetData>
    <row r="1" spans="2:8" s="6" customFormat="1" ht="15.75" thickBot="1">
      <c r="B1" s="7"/>
      <c r="D1" s="5"/>
      <c r="E1" s="55"/>
      <c r="F1" s="54"/>
      <c r="G1" s="54"/>
      <c r="H1" s="53"/>
    </row>
    <row r="2" spans="2:8" s="6" customFormat="1" ht="16.5" thickBot="1">
      <c r="B2" s="66" t="s">
        <v>51</v>
      </c>
      <c r="C2" s="67"/>
      <c r="D2" s="68"/>
      <c r="E2" s="55"/>
      <c r="F2" s="54"/>
      <c r="G2" s="54"/>
      <c r="H2" s="53"/>
    </row>
    <row r="3" spans="2:8" s="6" customFormat="1">
      <c r="B3" s="7"/>
      <c r="D3" s="5"/>
      <c r="E3" s="55"/>
      <c r="F3" s="54"/>
      <c r="G3" s="54"/>
      <c r="H3" s="53"/>
    </row>
    <row r="4" spans="2:8" s="6" customFormat="1">
      <c r="B4" s="7"/>
      <c r="D4" s="5"/>
      <c r="E4" s="55"/>
      <c r="F4" s="54"/>
      <c r="G4" s="54"/>
      <c r="H4" s="53"/>
    </row>
    <row r="5" spans="2:8" s="6" customFormat="1" ht="30">
      <c r="B5" s="52"/>
      <c r="C5" s="51"/>
      <c r="D5" s="49" t="s">
        <v>50</v>
      </c>
      <c r="E5" s="48" t="s">
        <v>49</v>
      </c>
      <c r="F5" s="47" t="s">
        <v>48</v>
      </c>
      <c r="G5" s="50" t="s">
        <v>47</v>
      </c>
      <c r="H5" s="46" t="s">
        <v>46</v>
      </c>
    </row>
    <row r="6" spans="2:8" s="42" customFormat="1" ht="12.75" hidden="1">
      <c r="B6" s="44" t="s">
        <v>45</v>
      </c>
      <c r="C6" s="34" t="s">
        <v>52</v>
      </c>
      <c r="D6" s="39" t="s">
        <v>0</v>
      </c>
      <c r="E6" s="45">
        <v>1</v>
      </c>
      <c r="F6" s="9"/>
      <c r="G6" s="9">
        <f t="shared" ref="G6:G8" si="0">E6*F6</f>
        <v>0</v>
      </c>
      <c r="H6" s="43"/>
    </row>
    <row r="7" spans="2:8" s="42" customFormat="1" ht="12.75" hidden="1">
      <c r="B7" s="44" t="s">
        <v>44</v>
      </c>
      <c r="C7" s="34" t="s">
        <v>53</v>
      </c>
      <c r="D7" s="39" t="s">
        <v>0</v>
      </c>
      <c r="E7" s="45">
        <v>1</v>
      </c>
      <c r="F7" s="9"/>
      <c r="G7" s="9">
        <f t="shared" si="0"/>
        <v>0</v>
      </c>
      <c r="H7" s="43"/>
    </row>
    <row r="8" spans="2:8" s="42" customFormat="1" ht="12.75" hidden="1">
      <c r="B8" s="44" t="s">
        <v>43</v>
      </c>
      <c r="C8" s="34" t="s">
        <v>42</v>
      </c>
      <c r="D8" s="39" t="s">
        <v>0</v>
      </c>
      <c r="E8" s="45">
        <v>1</v>
      </c>
      <c r="F8" s="9"/>
      <c r="G8" s="9">
        <f t="shared" si="0"/>
        <v>0</v>
      </c>
      <c r="H8" s="43"/>
    </row>
    <row r="9" spans="2:8" s="13" customFormat="1" ht="12.75">
      <c r="B9" s="37" t="s">
        <v>41</v>
      </c>
      <c r="C9" s="37" t="s">
        <v>54</v>
      </c>
      <c r="D9" s="24"/>
      <c r="E9" s="23"/>
      <c r="F9" s="23"/>
      <c r="G9" s="22">
        <f>SUM(G10,G16,G33,G35,G43)</f>
        <v>0</v>
      </c>
      <c r="H9" s="21"/>
    </row>
    <row r="10" spans="2:8" s="13" customFormat="1" ht="12.75">
      <c r="B10" s="20" t="s">
        <v>40</v>
      </c>
      <c r="C10" s="19" t="s">
        <v>55</v>
      </c>
      <c r="D10" s="18"/>
      <c r="E10" s="17"/>
      <c r="F10" s="17"/>
      <c r="G10" s="16">
        <f>SUM(G11:G15)</f>
        <v>0</v>
      </c>
      <c r="H10" s="38"/>
    </row>
    <row r="11" spans="2:8" s="13" customFormat="1" ht="31.15" customHeight="1">
      <c r="B11" s="12" t="s">
        <v>39</v>
      </c>
      <c r="C11" s="41" t="s">
        <v>56</v>
      </c>
      <c r="D11" s="11" t="s">
        <v>37</v>
      </c>
      <c r="E11" s="10">
        <v>254.58</v>
      </c>
      <c r="F11" s="9">
        <v>0</v>
      </c>
      <c r="G11" s="9">
        <f>E11*F11</f>
        <v>0</v>
      </c>
      <c r="H11" s="8"/>
    </row>
    <row r="12" spans="2:8" s="13" customFormat="1" ht="22.9" customHeight="1">
      <c r="B12" s="12" t="s">
        <v>38</v>
      </c>
      <c r="C12" s="41" t="s">
        <v>57</v>
      </c>
      <c r="D12" s="11" t="s">
        <v>0</v>
      </c>
      <c r="E12" s="10">
        <v>1</v>
      </c>
      <c r="F12" s="9">
        <v>0</v>
      </c>
      <c r="G12" s="9">
        <f t="shared" ref="G12:G15" si="1">E12*F12</f>
        <v>0</v>
      </c>
      <c r="H12" s="8"/>
    </row>
    <row r="13" spans="2:8" s="13" customFormat="1" ht="28.9" customHeight="1">
      <c r="B13" s="12" t="s">
        <v>36</v>
      </c>
      <c r="C13" s="41" t="s">
        <v>64</v>
      </c>
      <c r="D13" s="11" t="s">
        <v>0</v>
      </c>
      <c r="E13" s="10">
        <v>1</v>
      </c>
      <c r="F13" s="9">
        <v>0</v>
      </c>
      <c r="G13" s="9">
        <f t="shared" si="1"/>
        <v>0</v>
      </c>
      <c r="H13" s="8"/>
    </row>
    <row r="14" spans="2:8" s="13" customFormat="1" ht="33.6" customHeight="1">
      <c r="B14" s="12" t="s">
        <v>35</v>
      </c>
      <c r="C14" s="59" t="s">
        <v>74</v>
      </c>
      <c r="D14" s="11" t="s">
        <v>0</v>
      </c>
      <c r="E14" s="10">
        <v>1</v>
      </c>
      <c r="F14" s="9">
        <v>0</v>
      </c>
      <c r="G14" s="9">
        <f t="shared" si="1"/>
        <v>0</v>
      </c>
      <c r="H14" s="8"/>
    </row>
    <row r="15" spans="2:8" s="13" customFormat="1" ht="25.5">
      <c r="B15" s="12" t="s">
        <v>58</v>
      </c>
      <c r="C15" s="41" t="s">
        <v>184</v>
      </c>
      <c r="D15" s="11" t="s">
        <v>0</v>
      </c>
      <c r="E15" s="10">
        <v>1</v>
      </c>
      <c r="F15" s="9">
        <v>0</v>
      </c>
      <c r="G15" s="9">
        <f t="shared" si="1"/>
        <v>0</v>
      </c>
      <c r="H15" s="8"/>
    </row>
    <row r="16" spans="2:8" s="13" customFormat="1" ht="12.75">
      <c r="B16" s="20" t="s">
        <v>34</v>
      </c>
      <c r="C16" s="19" t="s">
        <v>59</v>
      </c>
      <c r="D16" s="18"/>
      <c r="E16" s="17"/>
      <c r="F16" s="17"/>
      <c r="G16" s="16">
        <f>SUM(G17:G32)</f>
        <v>0</v>
      </c>
      <c r="H16" s="38"/>
    </row>
    <row r="17" spans="2:8" s="13" customFormat="1" ht="28.9" customHeight="1">
      <c r="B17" s="12" t="s">
        <v>33</v>
      </c>
      <c r="C17" s="8" t="s">
        <v>123</v>
      </c>
      <c r="D17" s="11" t="s">
        <v>119</v>
      </c>
      <c r="E17" s="60">
        <f>0.5*254.58</f>
        <v>127.29</v>
      </c>
      <c r="F17" s="9">
        <v>0</v>
      </c>
      <c r="G17" s="9">
        <f t="shared" ref="G17:G32" si="2">E17*F17</f>
        <v>0</v>
      </c>
      <c r="H17" s="8"/>
    </row>
    <row r="18" spans="2:8" s="13" customFormat="1" ht="18" customHeight="1">
      <c r="B18" s="12" t="s">
        <v>32</v>
      </c>
      <c r="C18" s="60" t="s">
        <v>116</v>
      </c>
      <c r="D18" s="11" t="s">
        <v>119</v>
      </c>
      <c r="E18" s="60">
        <f>0.1*254.58</f>
        <v>25.458000000000002</v>
      </c>
      <c r="F18" s="9">
        <v>0</v>
      </c>
      <c r="G18" s="9">
        <f t="shared" si="2"/>
        <v>0</v>
      </c>
      <c r="H18" s="8"/>
    </row>
    <row r="19" spans="2:8" s="13" customFormat="1" ht="63.75">
      <c r="B19" s="12" t="s">
        <v>73</v>
      </c>
      <c r="C19" s="41" t="s">
        <v>71</v>
      </c>
      <c r="D19" s="11" t="s">
        <v>37</v>
      </c>
      <c r="E19" s="10">
        <v>254.58</v>
      </c>
      <c r="F19" s="9">
        <v>0</v>
      </c>
      <c r="G19" s="9">
        <f t="shared" si="2"/>
        <v>0</v>
      </c>
      <c r="H19" s="8"/>
    </row>
    <row r="20" spans="2:8" s="13" customFormat="1" ht="63.75">
      <c r="B20" s="12" t="s">
        <v>82</v>
      </c>
      <c r="C20" s="40" t="s">
        <v>72</v>
      </c>
      <c r="D20" s="11" t="s">
        <v>37</v>
      </c>
      <c r="E20" s="10">
        <v>254.58</v>
      </c>
      <c r="F20" s="9">
        <v>0</v>
      </c>
      <c r="G20" s="9">
        <f t="shared" si="2"/>
        <v>0</v>
      </c>
      <c r="H20" s="8"/>
    </row>
    <row r="21" spans="2:8" s="13" customFormat="1" ht="18" customHeight="1">
      <c r="B21" s="12" t="s">
        <v>83</v>
      </c>
      <c r="C21" s="40" t="s">
        <v>120</v>
      </c>
      <c r="D21" s="11" t="s">
        <v>119</v>
      </c>
      <c r="E21" s="10">
        <f>0.15*254.56</f>
        <v>38.183999999999997</v>
      </c>
      <c r="F21" s="9">
        <v>0</v>
      </c>
      <c r="G21" s="9">
        <f t="shared" si="2"/>
        <v>0</v>
      </c>
      <c r="H21" s="8"/>
    </row>
    <row r="22" spans="2:8" s="13" customFormat="1" ht="27" customHeight="1">
      <c r="B22" s="12" t="s">
        <v>84</v>
      </c>
      <c r="C22" s="40" t="s">
        <v>81</v>
      </c>
      <c r="D22" s="11" t="s">
        <v>68</v>
      </c>
      <c r="E22" s="10">
        <v>1</v>
      </c>
      <c r="F22" s="9">
        <v>0</v>
      </c>
      <c r="G22" s="9">
        <f t="shared" si="2"/>
        <v>0</v>
      </c>
      <c r="H22" s="8"/>
    </row>
    <row r="23" spans="2:8" s="13" customFormat="1" ht="29.45" customHeight="1">
      <c r="B23" s="12" t="s">
        <v>85</v>
      </c>
      <c r="C23" s="40" t="s">
        <v>79</v>
      </c>
      <c r="D23" s="11" t="s">
        <v>68</v>
      </c>
      <c r="E23" s="10">
        <v>1</v>
      </c>
      <c r="F23" s="9">
        <v>0</v>
      </c>
      <c r="G23" s="9">
        <f t="shared" si="2"/>
        <v>0</v>
      </c>
      <c r="H23" s="8"/>
    </row>
    <row r="24" spans="2:8" s="13" customFormat="1" ht="13.9" customHeight="1">
      <c r="B24" s="12" t="s">
        <v>86</v>
      </c>
      <c r="C24" s="40" t="s">
        <v>185</v>
      </c>
      <c r="D24" s="11" t="s">
        <v>37</v>
      </c>
      <c r="E24" s="10">
        <v>657</v>
      </c>
      <c r="F24" s="9">
        <v>0</v>
      </c>
      <c r="G24" s="9">
        <f t="shared" si="2"/>
        <v>0</v>
      </c>
      <c r="H24" s="8"/>
    </row>
    <row r="25" spans="2:8" s="13" customFormat="1" ht="16.149999999999999" customHeight="1">
      <c r="B25" s="12" t="s">
        <v>87</v>
      </c>
      <c r="C25" s="40" t="s">
        <v>80</v>
      </c>
      <c r="D25" s="11" t="s">
        <v>37</v>
      </c>
      <c r="E25" s="10">
        <v>657</v>
      </c>
      <c r="F25" s="9">
        <v>0</v>
      </c>
      <c r="G25" s="9">
        <f t="shared" si="2"/>
        <v>0</v>
      </c>
      <c r="H25" s="8"/>
    </row>
    <row r="26" spans="2:8" s="13" customFormat="1" ht="12.75">
      <c r="B26" s="12" t="s">
        <v>96</v>
      </c>
      <c r="C26" s="40" t="s">
        <v>88</v>
      </c>
      <c r="D26" s="11" t="s">
        <v>68</v>
      </c>
      <c r="E26" s="10">
        <v>1</v>
      </c>
      <c r="F26" s="9">
        <v>0</v>
      </c>
      <c r="G26" s="9">
        <f t="shared" si="2"/>
        <v>0</v>
      </c>
      <c r="H26" s="8"/>
    </row>
    <row r="27" spans="2:8" s="13" customFormat="1" ht="15.6" customHeight="1">
      <c r="B27" s="12" t="s">
        <v>97</v>
      </c>
      <c r="C27" s="40" t="s">
        <v>78</v>
      </c>
      <c r="D27" s="11" t="s">
        <v>68</v>
      </c>
      <c r="E27" s="10">
        <v>1</v>
      </c>
      <c r="F27" s="9">
        <v>0</v>
      </c>
      <c r="G27" s="9">
        <f t="shared" si="2"/>
        <v>0</v>
      </c>
      <c r="H27" s="8"/>
    </row>
    <row r="28" spans="2:8" s="13" customFormat="1" ht="51">
      <c r="B28" s="12" t="s">
        <v>98</v>
      </c>
      <c r="C28" s="40" t="s">
        <v>99</v>
      </c>
      <c r="D28" s="11" t="s">
        <v>68</v>
      </c>
      <c r="E28" s="10">
        <v>1</v>
      </c>
      <c r="F28" s="9">
        <v>0</v>
      </c>
      <c r="G28" s="9">
        <f t="shared" si="2"/>
        <v>0</v>
      </c>
      <c r="H28" s="8"/>
    </row>
    <row r="29" spans="2:8" s="13" customFormat="1" ht="51">
      <c r="B29" s="12" t="s">
        <v>117</v>
      </c>
      <c r="C29" s="40" t="s">
        <v>115</v>
      </c>
      <c r="D29" s="11" t="s">
        <v>134</v>
      </c>
      <c r="E29" s="10">
        <v>22</v>
      </c>
      <c r="F29" s="9">
        <v>0</v>
      </c>
      <c r="G29" s="9">
        <f t="shared" si="2"/>
        <v>0</v>
      </c>
      <c r="H29" s="8"/>
    </row>
    <row r="30" spans="2:8" s="13" customFormat="1" ht="127.5">
      <c r="B30" s="12" t="s">
        <v>118</v>
      </c>
      <c r="C30" s="40" t="s">
        <v>190</v>
      </c>
      <c r="D30" s="11" t="s">
        <v>37</v>
      </c>
      <c r="E30" s="10">
        <v>254.58</v>
      </c>
      <c r="F30" s="9">
        <v>0</v>
      </c>
      <c r="G30" s="9">
        <f t="shared" si="2"/>
        <v>0</v>
      </c>
      <c r="H30" s="8"/>
    </row>
    <row r="31" spans="2:8" s="13" customFormat="1" ht="76.5">
      <c r="B31" s="12" t="s">
        <v>121</v>
      </c>
      <c r="C31" s="40" t="s">
        <v>139</v>
      </c>
      <c r="D31" s="11" t="s">
        <v>0</v>
      </c>
      <c r="E31" s="10">
        <v>1</v>
      </c>
      <c r="F31" s="9">
        <v>0</v>
      </c>
      <c r="G31" s="9">
        <f t="shared" si="2"/>
        <v>0</v>
      </c>
      <c r="H31" s="8"/>
    </row>
    <row r="32" spans="2:8" s="13" customFormat="1" ht="12.75" hidden="1">
      <c r="B32" s="12" t="s">
        <v>122</v>
      </c>
      <c r="C32" s="34" t="s">
        <v>1</v>
      </c>
      <c r="D32" s="11" t="s">
        <v>0</v>
      </c>
      <c r="E32" s="10"/>
      <c r="F32" s="9"/>
      <c r="G32" s="9">
        <f t="shared" si="2"/>
        <v>0</v>
      </c>
      <c r="H32" s="8"/>
    </row>
    <row r="33" spans="2:8" s="13" customFormat="1" ht="12.75">
      <c r="B33" s="20" t="s">
        <v>31</v>
      </c>
      <c r="C33" s="19" t="s">
        <v>60</v>
      </c>
      <c r="D33" s="18"/>
      <c r="E33" s="17"/>
      <c r="F33" s="17"/>
      <c r="G33" s="16">
        <f>SUM(G34:G34)</f>
        <v>0</v>
      </c>
      <c r="H33" s="38"/>
    </row>
    <row r="34" spans="2:8" s="13" customFormat="1" ht="127.5">
      <c r="B34" s="12" t="s">
        <v>30</v>
      </c>
      <c r="C34" s="41" t="s">
        <v>196</v>
      </c>
      <c r="D34" s="11" t="s">
        <v>0</v>
      </c>
      <c r="E34" s="10">
        <v>1</v>
      </c>
      <c r="F34" s="9">
        <v>0</v>
      </c>
      <c r="G34" s="9">
        <f>E34*F34</f>
        <v>0</v>
      </c>
      <c r="H34" s="8"/>
    </row>
    <row r="35" spans="2:8" s="13" customFormat="1" ht="12.75">
      <c r="B35" s="20" t="s">
        <v>62</v>
      </c>
      <c r="C35" s="19" t="s">
        <v>61</v>
      </c>
      <c r="D35" s="18"/>
      <c r="E35" s="17"/>
      <c r="F35" s="17"/>
      <c r="G35" s="16">
        <f>SUM(G36:G41)</f>
        <v>0</v>
      </c>
      <c r="H35" s="38"/>
    </row>
    <row r="36" spans="2:8" s="13" customFormat="1" ht="49.15" customHeight="1">
      <c r="B36" s="12" t="s">
        <v>63</v>
      </c>
      <c r="C36" s="41" t="s">
        <v>125</v>
      </c>
      <c r="D36" s="11" t="s">
        <v>0</v>
      </c>
      <c r="E36" s="10">
        <v>1</v>
      </c>
      <c r="F36" s="9">
        <v>0</v>
      </c>
      <c r="G36" s="9">
        <f>E36*F36</f>
        <v>0</v>
      </c>
      <c r="H36" s="14"/>
    </row>
    <row r="37" spans="2:8" s="13" customFormat="1" ht="140.25">
      <c r="B37" s="12" t="s">
        <v>65</v>
      </c>
      <c r="C37" s="41" t="s">
        <v>188</v>
      </c>
      <c r="D37" s="11" t="s">
        <v>0</v>
      </c>
      <c r="E37" s="10">
        <v>1</v>
      </c>
      <c r="F37" s="9">
        <v>0</v>
      </c>
      <c r="G37" s="9">
        <f t="shared" ref="G37:G42" si="3">E37*F37</f>
        <v>0</v>
      </c>
      <c r="H37" s="14"/>
    </row>
    <row r="38" spans="2:8" s="13" customFormat="1" ht="30.6" customHeight="1">
      <c r="B38" s="12" t="s">
        <v>66</v>
      </c>
      <c r="C38" s="41" t="s">
        <v>126</v>
      </c>
      <c r="D38" s="11" t="s">
        <v>68</v>
      </c>
      <c r="E38" s="10">
        <v>4</v>
      </c>
      <c r="F38" s="9">
        <v>0</v>
      </c>
      <c r="G38" s="9">
        <f t="shared" si="3"/>
        <v>0</v>
      </c>
      <c r="H38" s="14"/>
    </row>
    <row r="39" spans="2:8" s="13" customFormat="1" ht="31.9" customHeight="1">
      <c r="B39" s="12" t="s">
        <v>69</v>
      </c>
      <c r="C39" s="41" t="s">
        <v>186</v>
      </c>
      <c r="D39" s="11" t="s">
        <v>68</v>
      </c>
      <c r="E39" s="10">
        <v>1</v>
      </c>
      <c r="F39" s="9">
        <v>0</v>
      </c>
      <c r="G39" s="9">
        <f t="shared" si="3"/>
        <v>0</v>
      </c>
      <c r="H39" s="14"/>
    </row>
    <row r="40" spans="2:8" s="13" customFormat="1" ht="22.15" customHeight="1">
      <c r="B40" s="12" t="s">
        <v>70</v>
      </c>
      <c r="C40" s="41" t="s">
        <v>197</v>
      </c>
      <c r="D40" s="11" t="s">
        <v>68</v>
      </c>
      <c r="E40" s="10">
        <v>1</v>
      </c>
      <c r="F40" s="9">
        <v>0</v>
      </c>
      <c r="G40" s="9">
        <f t="shared" si="3"/>
        <v>0</v>
      </c>
      <c r="H40" s="14"/>
    </row>
    <row r="41" spans="2:8" s="13" customFormat="1" ht="22.15" customHeight="1">
      <c r="B41" s="12" t="s">
        <v>76</v>
      </c>
      <c r="C41" s="41" t="s">
        <v>124</v>
      </c>
      <c r="D41" s="11" t="s">
        <v>68</v>
      </c>
      <c r="E41" s="10">
        <v>1</v>
      </c>
      <c r="F41" s="9">
        <v>0</v>
      </c>
      <c r="G41" s="9">
        <f t="shared" si="3"/>
        <v>0</v>
      </c>
      <c r="H41" s="14"/>
    </row>
    <row r="42" spans="2:8" s="13" customFormat="1" ht="44.25" customHeight="1">
      <c r="B42" s="12" t="s">
        <v>77</v>
      </c>
      <c r="C42" s="41" t="s">
        <v>198</v>
      </c>
      <c r="D42" s="11" t="s">
        <v>68</v>
      </c>
      <c r="E42" s="10">
        <v>1</v>
      </c>
      <c r="F42" s="9">
        <v>0</v>
      </c>
      <c r="G42" s="9">
        <f t="shared" si="3"/>
        <v>0</v>
      </c>
      <c r="H42" s="14"/>
    </row>
    <row r="43" spans="2:8" s="13" customFormat="1" ht="15.6" customHeight="1">
      <c r="B43" s="20" t="s">
        <v>90</v>
      </c>
      <c r="C43" s="19" t="s">
        <v>89</v>
      </c>
      <c r="D43" s="18"/>
      <c r="E43" s="17"/>
      <c r="F43" s="17"/>
      <c r="G43" s="16">
        <f>SUM(G44:G53)</f>
        <v>0</v>
      </c>
      <c r="H43" s="38"/>
    </row>
    <row r="44" spans="2:8" s="13" customFormat="1" ht="38.25">
      <c r="B44" s="12" t="s">
        <v>91</v>
      </c>
      <c r="C44" s="41" t="s">
        <v>193</v>
      </c>
      <c r="D44" s="11" t="s">
        <v>68</v>
      </c>
      <c r="E44" s="10">
        <v>2</v>
      </c>
      <c r="F44" s="9">
        <v>0</v>
      </c>
      <c r="G44" s="9">
        <f t="shared" ref="G44:G50" si="4">E44*F44</f>
        <v>0</v>
      </c>
      <c r="H44" s="14"/>
    </row>
    <row r="45" spans="2:8" s="13" customFormat="1" ht="25.5">
      <c r="B45" s="12" t="s">
        <v>92</v>
      </c>
      <c r="C45" s="41" t="s">
        <v>194</v>
      </c>
      <c r="D45" s="11" t="s">
        <v>68</v>
      </c>
      <c r="E45" s="10">
        <v>4</v>
      </c>
      <c r="F45" s="9">
        <v>0</v>
      </c>
      <c r="G45" s="9">
        <f t="shared" si="4"/>
        <v>0</v>
      </c>
      <c r="H45" s="14"/>
    </row>
    <row r="46" spans="2:8" s="13" customFormat="1" ht="38.25">
      <c r="B46" s="12" t="s">
        <v>93</v>
      </c>
      <c r="C46" s="41" t="s">
        <v>195</v>
      </c>
      <c r="D46" s="11" t="s">
        <v>67</v>
      </c>
      <c r="E46" s="10">
        <v>2</v>
      </c>
      <c r="F46" s="9">
        <v>0</v>
      </c>
      <c r="G46" s="9">
        <f t="shared" si="4"/>
        <v>0</v>
      </c>
      <c r="H46" s="14"/>
    </row>
    <row r="47" spans="2:8" s="13" customFormat="1" ht="15.6" customHeight="1">
      <c r="B47" s="12" t="s">
        <v>94</v>
      </c>
      <c r="C47" s="41" t="s">
        <v>128</v>
      </c>
      <c r="D47" s="11" t="s">
        <v>68</v>
      </c>
      <c r="E47" s="10">
        <v>9</v>
      </c>
      <c r="F47" s="9">
        <v>0</v>
      </c>
      <c r="G47" s="9">
        <f t="shared" si="4"/>
        <v>0</v>
      </c>
      <c r="H47" s="14"/>
    </row>
    <row r="48" spans="2:8" s="13" customFormat="1" ht="15.6" customHeight="1">
      <c r="B48" s="12" t="s">
        <v>95</v>
      </c>
      <c r="C48" s="41" t="s">
        <v>129</v>
      </c>
      <c r="D48" s="11" t="s">
        <v>67</v>
      </c>
      <c r="E48" s="10">
        <v>22</v>
      </c>
      <c r="F48" s="9">
        <v>0</v>
      </c>
      <c r="G48" s="9">
        <f t="shared" si="4"/>
        <v>0</v>
      </c>
      <c r="H48" s="14"/>
    </row>
    <row r="49" spans="2:8" s="13" customFormat="1" ht="15.6" customHeight="1">
      <c r="B49" s="12" t="s">
        <v>130</v>
      </c>
      <c r="C49" s="41" t="s">
        <v>131</v>
      </c>
      <c r="D49" s="11" t="s">
        <v>67</v>
      </c>
      <c r="E49" s="10">
        <v>6</v>
      </c>
      <c r="F49" s="9">
        <v>0</v>
      </c>
      <c r="G49" s="9">
        <f t="shared" si="4"/>
        <v>0</v>
      </c>
      <c r="H49" s="14"/>
    </row>
    <row r="50" spans="2:8" s="13" customFormat="1" ht="15.6" customHeight="1">
      <c r="B50" s="12" t="s">
        <v>132</v>
      </c>
      <c r="C50" s="41" t="s">
        <v>133</v>
      </c>
      <c r="D50" s="11" t="s">
        <v>37</v>
      </c>
      <c r="E50" s="10">
        <v>132</v>
      </c>
      <c r="F50" s="9">
        <v>0</v>
      </c>
      <c r="G50" s="9">
        <f t="shared" si="4"/>
        <v>0</v>
      </c>
      <c r="H50" s="14"/>
    </row>
    <row r="51" spans="2:8" s="13" customFormat="1" ht="38.25">
      <c r="B51" s="12" t="s">
        <v>136</v>
      </c>
      <c r="C51" s="41" t="s">
        <v>135</v>
      </c>
      <c r="D51" s="11" t="s">
        <v>37</v>
      </c>
      <c r="E51" s="10">
        <f>11*6</f>
        <v>66</v>
      </c>
      <c r="F51" s="9">
        <v>0</v>
      </c>
      <c r="G51" s="9">
        <f t="shared" ref="G51:G53" si="5">E51*F51</f>
        <v>0</v>
      </c>
      <c r="H51" s="14"/>
    </row>
    <row r="52" spans="2:8" s="13" customFormat="1" ht="89.25">
      <c r="B52" s="12" t="s">
        <v>137</v>
      </c>
      <c r="C52" s="41" t="s">
        <v>187</v>
      </c>
      <c r="D52" s="11" t="s">
        <v>37</v>
      </c>
      <c r="E52" s="10">
        <v>18</v>
      </c>
      <c r="F52" s="9">
        <v>0</v>
      </c>
      <c r="G52" s="9">
        <f t="shared" si="5"/>
        <v>0</v>
      </c>
      <c r="H52" s="14"/>
    </row>
    <row r="53" spans="2:8" s="13" customFormat="1" ht="114.75">
      <c r="B53" s="12" t="s">
        <v>138</v>
      </c>
      <c r="C53" s="41" t="s">
        <v>189</v>
      </c>
      <c r="D53" s="11" t="s">
        <v>0</v>
      </c>
      <c r="E53" s="10">
        <v>1</v>
      </c>
      <c r="F53" s="9">
        <v>0</v>
      </c>
      <c r="G53" s="9">
        <f t="shared" si="5"/>
        <v>0</v>
      </c>
      <c r="H53" s="14"/>
    </row>
    <row r="54" spans="2:8" s="13" customFormat="1" ht="12.75">
      <c r="B54" s="37" t="s">
        <v>29</v>
      </c>
      <c r="C54" s="37" t="s">
        <v>142</v>
      </c>
      <c r="D54" s="24"/>
      <c r="E54" s="23"/>
      <c r="F54" s="23"/>
      <c r="G54" s="22">
        <f>SUM(G55,G60,G71,G79)</f>
        <v>0</v>
      </c>
      <c r="H54" s="21"/>
    </row>
    <row r="55" spans="2:8" s="13" customFormat="1" ht="12.75">
      <c r="B55" s="20" t="s">
        <v>28</v>
      </c>
      <c r="C55" s="19" t="s">
        <v>100</v>
      </c>
      <c r="D55" s="18"/>
      <c r="E55" s="17"/>
      <c r="F55" s="17"/>
      <c r="G55" s="16">
        <f>SUM(G56:G59)</f>
        <v>0</v>
      </c>
      <c r="H55" s="38"/>
    </row>
    <row r="56" spans="2:8" s="13" customFormat="1" ht="12.75">
      <c r="B56" s="12" t="s">
        <v>27</v>
      </c>
      <c r="C56" s="56" t="s">
        <v>101</v>
      </c>
      <c r="D56" s="11" t="s">
        <v>0</v>
      </c>
      <c r="E56" s="10">
        <v>1</v>
      </c>
      <c r="F56" s="9">
        <v>0</v>
      </c>
      <c r="G56" s="9">
        <f>E56*F56</f>
        <v>0</v>
      </c>
      <c r="H56" s="8"/>
    </row>
    <row r="57" spans="2:8" s="13" customFormat="1" ht="12.75">
      <c r="B57" s="12" t="s">
        <v>26</v>
      </c>
      <c r="C57" s="56" t="s">
        <v>155</v>
      </c>
      <c r="D57" s="11" t="s">
        <v>0</v>
      </c>
      <c r="E57" s="10">
        <v>3</v>
      </c>
      <c r="F57" s="9">
        <v>0</v>
      </c>
      <c r="G57" s="9">
        <f>E57*F57</f>
        <v>0</v>
      </c>
      <c r="H57" s="8"/>
    </row>
    <row r="58" spans="2:8" s="13" customFormat="1" ht="38.25">
      <c r="B58" s="12" t="s">
        <v>25</v>
      </c>
      <c r="C58" s="56" t="s">
        <v>103</v>
      </c>
      <c r="D58" s="11" t="s">
        <v>0</v>
      </c>
      <c r="E58" s="10">
        <v>1</v>
      </c>
      <c r="F58" s="9">
        <v>0</v>
      </c>
      <c r="G58" s="9">
        <f t="shared" ref="G58:G59" si="6">E58*F58</f>
        <v>0</v>
      </c>
      <c r="H58" s="8"/>
    </row>
    <row r="59" spans="2:8" s="13" customFormat="1" ht="25.5">
      <c r="B59" s="12" t="s">
        <v>102</v>
      </c>
      <c r="C59" s="56" t="s">
        <v>140</v>
      </c>
      <c r="D59" s="11" t="s">
        <v>0</v>
      </c>
      <c r="E59" s="10">
        <v>1</v>
      </c>
      <c r="F59" s="9">
        <v>0</v>
      </c>
      <c r="G59" s="9">
        <f t="shared" si="6"/>
        <v>0</v>
      </c>
      <c r="H59" s="8"/>
    </row>
    <row r="60" spans="2:8" s="13" customFormat="1" ht="12.75">
      <c r="B60" s="20" t="s">
        <v>24</v>
      </c>
      <c r="C60" s="19" t="s">
        <v>59</v>
      </c>
      <c r="D60" s="18"/>
      <c r="E60" s="17"/>
      <c r="F60" s="17"/>
      <c r="G60" s="16">
        <f>SUM(G61:G64)</f>
        <v>0</v>
      </c>
      <c r="H60" s="15"/>
    </row>
    <row r="61" spans="2:8" s="13" customFormat="1" ht="25.5">
      <c r="B61" s="12" t="s">
        <v>23</v>
      </c>
      <c r="C61" s="40" t="s">
        <v>104</v>
      </c>
      <c r="D61" s="11" t="s">
        <v>0</v>
      </c>
      <c r="E61" s="10">
        <v>2</v>
      </c>
      <c r="F61" s="9">
        <v>0</v>
      </c>
      <c r="G61" s="9">
        <f>E61*F61</f>
        <v>0</v>
      </c>
      <c r="H61" s="8"/>
    </row>
    <row r="62" spans="2:8" s="13" customFormat="1" ht="21" customHeight="1">
      <c r="B62" s="12" t="s">
        <v>22</v>
      </c>
      <c r="C62" s="40" t="s">
        <v>141</v>
      </c>
      <c r="D62" s="11" t="s">
        <v>0</v>
      </c>
      <c r="E62" s="10">
        <v>1</v>
      </c>
      <c r="F62" s="9">
        <v>0</v>
      </c>
      <c r="G62" s="9">
        <f t="shared" ref="G62:G70" si="7">E62*F62</f>
        <v>0</v>
      </c>
      <c r="H62" s="8"/>
    </row>
    <row r="63" spans="2:8" s="13" customFormat="1" ht="89.25">
      <c r="B63" s="12" t="s">
        <v>21</v>
      </c>
      <c r="C63" s="56" t="s">
        <v>112</v>
      </c>
      <c r="D63" s="11" t="s">
        <v>37</v>
      </c>
      <c r="E63" s="10">
        <f>12.84*3.3-2-2+2.82+8.54+6*3.3+15.66*3.3-2-2+38.5</f>
        <v>155.70999999999998</v>
      </c>
      <c r="F63" s="9">
        <v>0</v>
      </c>
      <c r="G63" s="9">
        <f t="shared" si="7"/>
        <v>0</v>
      </c>
      <c r="H63" s="8"/>
    </row>
    <row r="64" spans="2:8" s="13" customFormat="1" ht="63.75">
      <c r="B64" s="12" t="s">
        <v>20</v>
      </c>
      <c r="C64" s="56" t="s">
        <v>107</v>
      </c>
      <c r="D64" s="11" t="s">
        <v>37</v>
      </c>
      <c r="E64" s="10">
        <f>20.45+8.54</f>
        <v>28.99</v>
      </c>
      <c r="F64" s="9">
        <v>0</v>
      </c>
      <c r="G64" s="9">
        <f t="shared" si="7"/>
        <v>0</v>
      </c>
      <c r="H64" s="8"/>
    </row>
    <row r="65" spans="2:8" s="13" customFormat="1" ht="12.75">
      <c r="B65" s="12" t="s">
        <v>19</v>
      </c>
      <c r="C65" s="56" t="s">
        <v>152</v>
      </c>
      <c r="D65" s="11" t="s">
        <v>37</v>
      </c>
      <c r="E65" s="10">
        <f>(6.16+6.16+3.15+3.15)*3.3+19.4+5.91*3.3+8.17+2.85*4*3.3</f>
        <v>146.13900000000001</v>
      </c>
      <c r="F65" s="9">
        <v>0</v>
      </c>
      <c r="G65" s="9">
        <f t="shared" si="7"/>
        <v>0</v>
      </c>
      <c r="H65" s="8"/>
    </row>
    <row r="66" spans="2:8" s="13" customFormat="1" ht="12.75">
      <c r="B66" s="12" t="s">
        <v>106</v>
      </c>
      <c r="C66" s="56" t="s">
        <v>150</v>
      </c>
      <c r="D66" s="11" t="s">
        <v>37</v>
      </c>
      <c r="E66" s="10">
        <f>(6.16+6.16+3.15+3.15)*3.3+19.4+5.91*3.3+8.17+2.85*4*3.3+70</f>
        <v>216.13900000000001</v>
      </c>
      <c r="F66" s="9">
        <v>0</v>
      </c>
      <c r="G66" s="9">
        <f t="shared" si="7"/>
        <v>0</v>
      </c>
      <c r="H66" s="8"/>
    </row>
    <row r="67" spans="2:8" s="13" customFormat="1" ht="12.75">
      <c r="B67" s="12" t="s">
        <v>110</v>
      </c>
      <c r="C67" s="56" t="s">
        <v>109</v>
      </c>
      <c r="D67" s="11" t="s">
        <v>67</v>
      </c>
      <c r="E67" s="10">
        <v>3</v>
      </c>
      <c r="F67" s="9">
        <v>0</v>
      </c>
      <c r="G67" s="9">
        <f t="shared" si="7"/>
        <v>0</v>
      </c>
      <c r="H67" s="8"/>
    </row>
    <row r="68" spans="2:8" s="13" customFormat="1" ht="12.75">
      <c r="B68" s="12" t="s">
        <v>146</v>
      </c>
      <c r="C68" s="56" t="s">
        <v>108</v>
      </c>
      <c r="D68" s="11" t="s">
        <v>68</v>
      </c>
      <c r="E68" s="10">
        <v>4</v>
      </c>
      <c r="F68" s="9">
        <v>0</v>
      </c>
      <c r="G68" s="9">
        <f t="shared" si="7"/>
        <v>0</v>
      </c>
      <c r="H68" s="8"/>
    </row>
    <row r="69" spans="2:8" s="13" customFormat="1" ht="12.75">
      <c r="B69" s="12" t="s">
        <v>147</v>
      </c>
      <c r="C69" s="56" t="s">
        <v>149</v>
      </c>
      <c r="D69" s="11" t="s">
        <v>68</v>
      </c>
      <c r="E69" s="10">
        <v>1</v>
      </c>
      <c r="F69" s="9">
        <v>0</v>
      </c>
      <c r="G69" s="9">
        <f t="shared" si="7"/>
        <v>0</v>
      </c>
      <c r="H69" s="8"/>
    </row>
    <row r="70" spans="2:8" s="13" customFormat="1" ht="12.6" customHeight="1">
      <c r="B70" s="12" t="s">
        <v>148</v>
      </c>
      <c r="C70" s="56" t="s">
        <v>151</v>
      </c>
      <c r="D70" s="11" t="s">
        <v>68</v>
      </c>
      <c r="E70" s="10">
        <v>2</v>
      </c>
      <c r="F70" s="9">
        <v>0</v>
      </c>
      <c r="G70" s="9">
        <f t="shared" si="7"/>
        <v>0</v>
      </c>
      <c r="H70" s="8"/>
    </row>
    <row r="71" spans="2:8" s="13" customFormat="1" ht="12.6" customHeight="1">
      <c r="B71" s="20" t="s">
        <v>18</v>
      </c>
      <c r="C71" s="19" t="s">
        <v>60</v>
      </c>
      <c r="D71" s="18"/>
      <c r="E71" s="17"/>
      <c r="F71" s="17"/>
      <c r="G71" s="16">
        <f>SUM(G72:G78)</f>
        <v>0</v>
      </c>
      <c r="H71" s="38"/>
    </row>
    <row r="72" spans="2:8" s="13" customFormat="1" ht="12.75">
      <c r="B72" s="12" t="s">
        <v>17</v>
      </c>
      <c r="C72" s="57" t="s">
        <v>144</v>
      </c>
      <c r="D72" s="11" t="s">
        <v>0</v>
      </c>
      <c r="E72" s="10">
        <v>1</v>
      </c>
      <c r="F72" s="9">
        <v>0</v>
      </c>
      <c r="G72" s="9">
        <f>E72*F72</f>
        <v>0</v>
      </c>
      <c r="H72" s="14"/>
    </row>
    <row r="73" spans="2:8" s="13" customFormat="1" ht="72">
      <c r="B73" s="12" t="s">
        <v>16</v>
      </c>
      <c r="C73" s="57" t="s">
        <v>153</v>
      </c>
      <c r="D73" s="11" t="s">
        <v>37</v>
      </c>
      <c r="E73" s="10">
        <v>38.5</v>
      </c>
      <c r="F73" s="9">
        <v>0</v>
      </c>
      <c r="G73" s="9">
        <f>E73*F73</f>
        <v>0</v>
      </c>
      <c r="H73" s="14"/>
    </row>
    <row r="74" spans="2:8" s="13" customFormat="1" ht="16.899999999999999" customHeight="1">
      <c r="B74" s="12" t="s">
        <v>15</v>
      </c>
      <c r="C74" s="58" t="s">
        <v>105</v>
      </c>
      <c r="D74" s="11" t="s">
        <v>0</v>
      </c>
      <c r="E74" s="10">
        <v>1</v>
      </c>
      <c r="F74" s="9">
        <v>0</v>
      </c>
      <c r="G74" s="9">
        <f t="shared" ref="G74:G78" si="8">E74*F74</f>
        <v>0</v>
      </c>
      <c r="H74" s="8"/>
    </row>
    <row r="75" spans="2:8" s="13" customFormat="1" ht="76.5">
      <c r="B75" s="12" t="s">
        <v>14</v>
      </c>
      <c r="C75" s="56" t="s">
        <v>113</v>
      </c>
      <c r="D75" s="11" t="s">
        <v>0</v>
      </c>
      <c r="E75" s="10">
        <v>2</v>
      </c>
      <c r="F75" s="9">
        <v>0</v>
      </c>
      <c r="G75" s="9">
        <f t="shared" si="8"/>
        <v>0</v>
      </c>
      <c r="H75" s="8"/>
    </row>
    <row r="76" spans="2:8" s="13" customFormat="1" ht="96.6" customHeight="1">
      <c r="B76" s="12" t="s">
        <v>13</v>
      </c>
      <c r="C76" s="56" t="s">
        <v>114</v>
      </c>
      <c r="D76" s="11" t="s">
        <v>0</v>
      </c>
      <c r="E76" s="10">
        <v>2</v>
      </c>
      <c r="F76" s="9">
        <v>0</v>
      </c>
      <c r="G76" s="9">
        <f t="shared" si="8"/>
        <v>0</v>
      </c>
      <c r="H76" s="8"/>
    </row>
    <row r="77" spans="2:8" s="13" customFormat="1" ht="84">
      <c r="B77" s="12" t="s">
        <v>12</v>
      </c>
      <c r="C77" s="57" t="s">
        <v>111</v>
      </c>
      <c r="D77" s="11" t="s">
        <v>0</v>
      </c>
      <c r="E77" s="10">
        <v>1</v>
      </c>
      <c r="F77" s="9">
        <v>0</v>
      </c>
      <c r="G77" s="9">
        <f t="shared" si="8"/>
        <v>0</v>
      </c>
      <c r="H77" s="8"/>
    </row>
    <row r="78" spans="2:8" s="13" customFormat="1" ht="63.75">
      <c r="B78" s="12" t="s">
        <v>11</v>
      </c>
      <c r="C78" s="56" t="s">
        <v>145</v>
      </c>
      <c r="D78" s="11" t="s">
        <v>68</v>
      </c>
      <c r="E78" s="10">
        <v>1</v>
      </c>
      <c r="F78" s="9">
        <v>0</v>
      </c>
      <c r="G78" s="9">
        <f t="shared" si="8"/>
        <v>0</v>
      </c>
      <c r="H78" s="8"/>
    </row>
    <row r="79" spans="2:8" s="13" customFormat="1" ht="12.75">
      <c r="B79" s="20" t="s">
        <v>10</v>
      </c>
      <c r="C79" s="19" t="s">
        <v>61</v>
      </c>
      <c r="D79" s="18"/>
      <c r="E79" s="17"/>
      <c r="F79" s="17"/>
      <c r="G79" s="16">
        <f>SUM(G80:G83)</f>
        <v>0</v>
      </c>
      <c r="H79" s="38"/>
    </row>
    <row r="80" spans="2:8" s="13" customFormat="1" ht="72" customHeight="1">
      <c r="B80" s="12" t="s">
        <v>9</v>
      </c>
      <c r="C80" s="56" t="s">
        <v>182</v>
      </c>
      <c r="D80" s="11" t="s">
        <v>0</v>
      </c>
      <c r="E80" s="10">
        <v>1</v>
      </c>
      <c r="F80" s="9">
        <v>0</v>
      </c>
      <c r="G80" s="9">
        <f>E80*F80</f>
        <v>0</v>
      </c>
      <c r="H80" s="8"/>
    </row>
    <row r="81" spans="2:8" s="13" customFormat="1" ht="32.450000000000003" customHeight="1">
      <c r="B81" s="12" t="s">
        <v>8</v>
      </c>
      <c r="C81" s="56" t="s">
        <v>143</v>
      </c>
      <c r="D81" s="11" t="s">
        <v>0</v>
      </c>
      <c r="E81" s="10">
        <v>4</v>
      </c>
      <c r="F81" s="9">
        <v>0</v>
      </c>
      <c r="G81" s="9">
        <f t="shared" ref="G81:G83" si="9">E81*F81</f>
        <v>0</v>
      </c>
      <c r="H81" s="8"/>
    </row>
    <row r="82" spans="2:8" s="13" customFormat="1" ht="32.450000000000003" customHeight="1">
      <c r="B82" s="12" t="s">
        <v>7</v>
      </c>
      <c r="C82" s="41" t="s">
        <v>127</v>
      </c>
      <c r="D82" s="11" t="s">
        <v>68</v>
      </c>
      <c r="E82" s="10">
        <v>1</v>
      </c>
      <c r="F82" s="9">
        <v>0</v>
      </c>
      <c r="G82" s="9">
        <f t="shared" si="9"/>
        <v>0</v>
      </c>
      <c r="H82" s="14"/>
    </row>
    <row r="83" spans="2:8" s="13" customFormat="1" ht="12.75">
      <c r="B83" s="12" t="s">
        <v>161</v>
      </c>
      <c r="C83" s="56" t="s">
        <v>75</v>
      </c>
      <c r="D83" s="11" t="s">
        <v>0</v>
      </c>
      <c r="E83" s="10">
        <v>1</v>
      </c>
      <c r="F83" s="9">
        <v>0</v>
      </c>
      <c r="G83" s="9">
        <f t="shared" si="9"/>
        <v>0</v>
      </c>
      <c r="H83" s="8"/>
    </row>
    <row r="84" spans="2:8" s="13" customFormat="1" ht="12.75">
      <c r="B84" s="37" t="s">
        <v>6</v>
      </c>
      <c r="C84" s="37" t="s">
        <v>154</v>
      </c>
      <c r="D84" s="24"/>
      <c r="E84" s="23"/>
      <c r="F84" s="23"/>
      <c r="G84" s="22">
        <f>SUM(G85,G90,G95,G99)</f>
        <v>0</v>
      </c>
      <c r="H84" s="21"/>
    </row>
    <row r="85" spans="2:8" s="13" customFormat="1" ht="12.75">
      <c r="B85" s="20" t="s">
        <v>5</v>
      </c>
      <c r="C85" s="36" t="s">
        <v>100</v>
      </c>
      <c r="D85" s="18"/>
      <c r="E85" s="17"/>
      <c r="F85" s="17"/>
      <c r="G85" s="16">
        <f>SUM(G86:G89)</f>
        <v>0</v>
      </c>
      <c r="H85" s="15"/>
    </row>
    <row r="86" spans="2:8" s="13" customFormat="1" ht="12.75">
      <c r="B86" s="12" t="s">
        <v>4</v>
      </c>
      <c r="C86" s="56" t="s">
        <v>159</v>
      </c>
      <c r="D86" s="11" t="s">
        <v>0</v>
      </c>
      <c r="E86" s="10">
        <v>1</v>
      </c>
      <c r="F86" s="9">
        <v>0</v>
      </c>
      <c r="G86" s="9">
        <f>E86*F86</f>
        <v>0</v>
      </c>
    </row>
    <row r="87" spans="2:8" s="13" customFormat="1" ht="12.75">
      <c r="B87" s="12" t="s">
        <v>3</v>
      </c>
      <c r="C87" s="56" t="s">
        <v>156</v>
      </c>
      <c r="D87" s="11" t="s">
        <v>0</v>
      </c>
      <c r="E87" s="10">
        <v>1</v>
      </c>
      <c r="F87" s="9">
        <v>0</v>
      </c>
      <c r="G87" s="9">
        <f t="shared" ref="G87:G89" si="10">E87*F87</f>
        <v>0</v>
      </c>
      <c r="H87" s="8"/>
    </row>
    <row r="88" spans="2:8" s="13" customFormat="1" ht="25.5">
      <c r="B88" s="12" t="s">
        <v>2</v>
      </c>
      <c r="C88" s="56" t="s">
        <v>157</v>
      </c>
      <c r="D88" s="11" t="s">
        <v>0</v>
      </c>
      <c r="E88" s="10">
        <v>1</v>
      </c>
      <c r="F88" s="9">
        <v>0</v>
      </c>
      <c r="G88" s="9">
        <f t="shared" si="10"/>
        <v>0</v>
      </c>
      <c r="H88" s="8"/>
    </row>
    <row r="89" spans="2:8" s="13" customFormat="1" ht="12.75">
      <c r="B89" s="12" t="s">
        <v>158</v>
      </c>
      <c r="C89" s="56" t="s">
        <v>160</v>
      </c>
      <c r="D89" s="11" t="s">
        <v>0</v>
      </c>
      <c r="E89" s="10">
        <v>1</v>
      </c>
      <c r="F89" s="9">
        <v>0</v>
      </c>
      <c r="G89" s="9">
        <f t="shared" si="10"/>
        <v>0</v>
      </c>
      <c r="H89" s="8"/>
    </row>
    <row r="90" spans="2:8" s="13" customFormat="1" ht="12.75">
      <c r="B90" s="20" t="s">
        <v>164</v>
      </c>
      <c r="C90" s="19" t="s">
        <v>59</v>
      </c>
      <c r="D90" s="18"/>
      <c r="E90" s="17"/>
      <c r="F90" s="17"/>
      <c r="G90" s="16">
        <f>SUM(G91:G94)</f>
        <v>0</v>
      </c>
      <c r="H90" s="15"/>
    </row>
    <row r="91" spans="2:8" s="13" customFormat="1" ht="67.900000000000006" customHeight="1">
      <c r="B91" s="12" t="s">
        <v>163</v>
      </c>
      <c r="C91" s="56" t="s">
        <v>162</v>
      </c>
      <c r="D91" s="11" t="s">
        <v>37</v>
      </c>
      <c r="E91" s="10">
        <f>15+17.12*3</f>
        <v>66.36</v>
      </c>
      <c r="F91" s="9">
        <v>0</v>
      </c>
      <c r="G91" s="9">
        <f>E91*F91</f>
        <v>0</v>
      </c>
      <c r="H91" s="8"/>
    </row>
    <row r="92" spans="2:8" s="13" customFormat="1" ht="12.75">
      <c r="B92" s="12" t="s">
        <v>165</v>
      </c>
      <c r="C92" s="35" t="s">
        <v>170</v>
      </c>
      <c r="D92" s="11" t="s">
        <v>68</v>
      </c>
      <c r="E92" s="10">
        <v>3</v>
      </c>
      <c r="F92" s="9">
        <v>0</v>
      </c>
      <c r="G92" s="9">
        <f t="shared" ref="G92:G94" si="11">E92*F92</f>
        <v>0</v>
      </c>
      <c r="H92" s="8"/>
    </row>
    <row r="93" spans="2:8" s="13" customFormat="1" ht="38.25">
      <c r="B93" s="12" t="s">
        <v>166</v>
      </c>
      <c r="C93" s="35" t="s">
        <v>168</v>
      </c>
      <c r="D93" s="11" t="s">
        <v>68</v>
      </c>
      <c r="E93" s="10">
        <v>2</v>
      </c>
      <c r="F93" s="9">
        <v>0</v>
      </c>
      <c r="G93" s="9">
        <f t="shared" si="11"/>
        <v>0</v>
      </c>
      <c r="H93" s="8"/>
    </row>
    <row r="94" spans="2:8" s="13" customFormat="1" ht="12.75">
      <c r="B94" s="12" t="s">
        <v>167</v>
      </c>
      <c r="C94" s="56" t="s">
        <v>151</v>
      </c>
      <c r="D94" s="11" t="s">
        <v>68</v>
      </c>
      <c r="E94" s="10">
        <v>2</v>
      </c>
      <c r="F94" s="9">
        <v>0</v>
      </c>
      <c r="G94" s="9">
        <f t="shared" si="11"/>
        <v>0</v>
      </c>
      <c r="H94" s="8"/>
    </row>
    <row r="95" spans="2:8" s="13" customFormat="1" ht="12.75">
      <c r="B95" s="20" t="s">
        <v>169</v>
      </c>
      <c r="C95" s="36" t="s">
        <v>171</v>
      </c>
      <c r="D95" s="18"/>
      <c r="E95" s="17"/>
      <c r="F95" s="17"/>
      <c r="G95" s="16">
        <f>SUM(G96:G98)</f>
        <v>0</v>
      </c>
      <c r="H95" s="15"/>
    </row>
    <row r="96" spans="2:8" s="13" customFormat="1" ht="12.75">
      <c r="B96" s="57" t="s">
        <v>173</v>
      </c>
      <c r="C96" s="57" t="s">
        <v>172</v>
      </c>
      <c r="D96" s="11" t="s">
        <v>0</v>
      </c>
      <c r="E96" s="10">
        <v>2</v>
      </c>
      <c r="F96" s="9">
        <v>0</v>
      </c>
      <c r="G96" s="9">
        <f>E96*F96</f>
        <v>0</v>
      </c>
      <c r="H96" s="8"/>
    </row>
    <row r="97" spans="2:8" s="13" customFormat="1" ht="66" customHeight="1">
      <c r="B97" s="57" t="s">
        <v>174</v>
      </c>
      <c r="C97" s="57" t="s">
        <v>113</v>
      </c>
      <c r="D97" s="11" t="s">
        <v>0</v>
      </c>
      <c r="E97" s="10">
        <v>1</v>
      </c>
      <c r="F97" s="9">
        <v>0</v>
      </c>
      <c r="G97" s="9">
        <f>E97*F97</f>
        <v>0</v>
      </c>
      <c r="H97" s="8"/>
    </row>
    <row r="98" spans="2:8" s="13" customFormat="1" ht="95.25" customHeight="1">
      <c r="B98" s="57" t="s">
        <v>176</v>
      </c>
      <c r="C98" s="57" t="s">
        <v>175</v>
      </c>
      <c r="D98" s="11" t="s">
        <v>0</v>
      </c>
      <c r="E98" s="10">
        <v>1</v>
      </c>
      <c r="F98" s="9">
        <v>0</v>
      </c>
      <c r="G98" s="9">
        <f t="shared" ref="G98" si="12">E98*F98</f>
        <v>0</v>
      </c>
      <c r="H98" s="8"/>
    </row>
    <row r="99" spans="2:8" s="13" customFormat="1" ht="12.75">
      <c r="B99" s="20" t="s">
        <v>169</v>
      </c>
      <c r="C99" s="19" t="s">
        <v>177</v>
      </c>
      <c r="D99" s="18"/>
      <c r="E99" s="17"/>
      <c r="F99" s="17"/>
      <c r="G99" s="16">
        <f>SUM(G100:G102)</f>
        <v>0</v>
      </c>
      <c r="H99" s="15"/>
    </row>
    <row r="100" spans="2:8" s="13" customFormat="1" ht="12.75">
      <c r="B100" s="35" t="s">
        <v>179</v>
      </c>
      <c r="C100" s="35" t="s">
        <v>75</v>
      </c>
      <c r="D100" s="11" t="s">
        <v>0</v>
      </c>
      <c r="E100" s="10">
        <v>1</v>
      </c>
      <c r="F100" s="9">
        <v>0</v>
      </c>
      <c r="G100" s="9">
        <f>E100*F100</f>
        <v>0</v>
      </c>
      <c r="H100" s="8"/>
    </row>
    <row r="101" spans="2:8" s="13" customFormat="1" ht="61.9" customHeight="1">
      <c r="B101" s="35" t="s">
        <v>180</v>
      </c>
      <c r="C101" s="35" t="s">
        <v>178</v>
      </c>
      <c r="D101" s="11" t="s">
        <v>0</v>
      </c>
      <c r="E101" s="10">
        <v>1</v>
      </c>
      <c r="F101" s="9">
        <v>0</v>
      </c>
      <c r="G101" s="9">
        <f t="shared" ref="G101:G102" si="13">E101*F101</f>
        <v>0</v>
      </c>
      <c r="H101" s="8"/>
    </row>
    <row r="102" spans="2:8" s="13" customFormat="1" ht="15.6" customHeight="1">
      <c r="B102" s="35" t="s">
        <v>181</v>
      </c>
      <c r="C102" s="35" t="s">
        <v>183</v>
      </c>
      <c r="D102" s="11" t="s">
        <v>0</v>
      </c>
      <c r="E102" s="10">
        <v>1</v>
      </c>
      <c r="F102" s="9">
        <v>0</v>
      </c>
      <c r="G102" s="9">
        <f t="shared" si="13"/>
        <v>0</v>
      </c>
      <c r="H102" s="8"/>
    </row>
    <row r="103" spans="2:8">
      <c r="G103" s="33"/>
    </row>
    <row r="104" spans="2:8" ht="15.75">
      <c r="F104" s="64" t="s">
        <v>191</v>
      </c>
      <c r="G104" s="65">
        <f>SUM(G9,G54,G84)</f>
        <v>0</v>
      </c>
      <c r="H104" s="61"/>
    </row>
    <row r="105" spans="2:8" ht="15.75">
      <c r="F105" s="64" t="s">
        <v>192</v>
      </c>
      <c r="G105" s="65">
        <f>G104*1.23</f>
        <v>0</v>
      </c>
    </row>
    <row r="106" spans="2:8" s="25" customFormat="1" ht="20.25">
      <c r="B106" s="32"/>
      <c r="C106" s="31"/>
      <c r="D106" s="30"/>
      <c r="E106" s="29"/>
      <c r="F106" s="28"/>
      <c r="G106" s="27"/>
      <c r="H106" s="26"/>
    </row>
    <row r="107" spans="2:8">
      <c r="C107" s="62"/>
    </row>
    <row r="108" spans="2:8">
      <c r="C108" s="62"/>
    </row>
    <row r="109" spans="2:8">
      <c r="C109" s="62"/>
    </row>
    <row r="110" spans="2:8">
      <c r="C110" s="63"/>
    </row>
    <row r="111" spans="2:8">
      <c r="C111" s="62"/>
    </row>
    <row r="114" spans="3:3">
      <c r="C114" s="62"/>
    </row>
    <row r="115" spans="3:3">
      <c r="C115" s="62"/>
    </row>
  </sheetData>
  <mergeCells count="1">
    <mergeCell ref="B2:D2"/>
  </mergeCells>
  <conditionalFormatting sqref="F6:F8 F34 F36:F42 F56:F59 F61:F70 F80:F83 F91:F94 F96:F98 F100:F102">
    <cfRule type="cellIs" dxfId="12" priority="31" operator="equal">
      <formula>0</formula>
    </cfRule>
  </conditionalFormatting>
  <conditionalFormatting sqref="F6:F8 F34 F36:F42 F56:F59 F80:F83 F91:F94 F96:F98 F100:F102">
    <cfRule type="cellIs" dxfId="11" priority="32" operator="equal">
      <formula>" -   zł "</formula>
    </cfRule>
  </conditionalFormatting>
  <conditionalFormatting sqref="F11:F15">
    <cfRule type="cellIs" dxfId="10" priority="5" operator="equal">
      <formula>0</formula>
    </cfRule>
    <cfRule type="cellIs" dxfId="9" priority="6" operator="equal">
      <formula>" -   zł "</formula>
    </cfRule>
  </conditionalFormatting>
  <conditionalFormatting sqref="F17:F32">
    <cfRule type="cellIs" dxfId="8" priority="19" operator="equal">
      <formula>0</formula>
    </cfRule>
    <cfRule type="cellIs" dxfId="7" priority="20" operator="equal">
      <formula>" -   zł "</formula>
    </cfRule>
  </conditionalFormatting>
  <conditionalFormatting sqref="F44:F53">
    <cfRule type="cellIs" dxfId="6" priority="3" operator="equal">
      <formula>0</formula>
    </cfRule>
    <cfRule type="cellIs" dxfId="5" priority="4" operator="equal">
      <formula>" -   zł "</formula>
    </cfRule>
  </conditionalFormatting>
  <conditionalFormatting sqref="F61:F70">
    <cfRule type="cellIs" dxfId="4" priority="33" operator="equal">
      <formula>" -   zł "</formula>
    </cfRule>
  </conditionalFormatting>
  <conditionalFormatting sqref="F72:F78">
    <cfRule type="cellIs" dxfId="3" priority="21" operator="equal">
      <formula>0</formula>
    </cfRule>
    <cfRule type="cellIs" dxfId="2" priority="22" operator="equal">
      <formula>" -   zł "</formula>
    </cfRule>
  </conditionalFormatting>
  <conditionalFormatting sqref="F86:F89">
    <cfRule type="cellIs" dxfId="1" priority="17" operator="equal">
      <formula>0</formula>
    </cfRule>
    <cfRule type="cellIs" dxfId="0" priority="18" operator="equal">
      <formula>" -   zł "</formula>
    </cfRule>
  </conditionalFormatting>
  <pageMargins left="0.70866141732283472" right="0.70866141732283472" top="0.74803149606299213" bottom="0.74803149606299213" header="0.31496062992125984" footer="0.31496062992125984"/>
  <pageSetup paperSize="9" scale="21" orientation="portrait" r:id="rId1"/>
  <rowBreaks count="1" manualBreakCount="1">
    <brk id="1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cea3-69ab-4280-a5e6-b87ecf64bb3d">
      <Terms xmlns="http://schemas.microsoft.com/office/infopath/2007/PartnerControls"/>
    </lcf76f155ced4ddcb4097134ff3c332f>
    <TaxCatchAll xmlns="960c3eb6-7ad3-4af2-a65d-7ffde5b92313" xsi:nil="true"/>
    <_dlc_DocId xmlns="960c3eb6-7ad3-4af2-a65d-7ffde5b92313">SFHD-1330359721-498983</_dlc_DocId>
    <_dlc_DocIdUrl xmlns="960c3eb6-7ad3-4af2-a65d-7ffde5b92313">
      <Url>https://spacefactoryholding.sharepoint.com/proposals/_layouts/15/DocIdRedir.aspx?ID=SFHD-1330359721-498983</Url>
      <Description>SFHD-1330359721-498983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C26CE16BC43428BBF119CC188F545" ma:contentTypeVersion="120" ma:contentTypeDescription="Create a new document." ma:contentTypeScope="" ma:versionID="b1bd3a816f0a76fead218be4c246f222">
  <xsd:schema xmlns:xsd="http://www.w3.org/2001/XMLSchema" xmlns:xs="http://www.w3.org/2001/XMLSchema" xmlns:p="http://schemas.microsoft.com/office/2006/metadata/properties" xmlns:ns2="55c6cea3-69ab-4280-a5e6-b87ecf64bb3d" xmlns:ns3="9a9559c5-12e9-449b-a038-94d806c66f01" xmlns:ns4="960c3eb6-7ad3-4af2-a65d-7ffde5b92313" targetNamespace="http://schemas.microsoft.com/office/2006/metadata/properties" ma:root="true" ma:fieldsID="1179e86080bc1d5c1c2f9a061f672e88" ns2:_="" ns3:_="" ns4:_="">
    <xsd:import namespace="55c6cea3-69ab-4280-a5e6-b87ecf64bb3d"/>
    <xsd:import namespace="9a9559c5-12e9-449b-a038-94d806c66f01"/>
    <xsd:import namespace="960c3eb6-7ad3-4af2-a65d-7ffde5b92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cea3-69ab-4280-a5e6-b87ecf64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fde169c-984d-4e73-aa44-82744b8d56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559c5-12e9-449b-a038-94d806c66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c3eb6-7ad3-4af2-a65d-7ffde5b92313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408052da-8890-482c-8f3c-802b8290a04a}" ma:internalName="TaxCatchAll" ma:showField="CatchAllData" ma:web="960c3eb6-7ad3-4af2-a65d-7ffde5b923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FCFE17-83DD-422D-8805-276C338CE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5A8247-6BE5-4FD8-BA39-E067B01F3803}">
  <ds:schemaRefs>
    <ds:schemaRef ds:uri="http://purl.org/dc/terms/"/>
    <ds:schemaRef ds:uri="9a9559c5-12e9-449b-a038-94d806c66f0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60c3eb6-7ad3-4af2-a65d-7ffde5b92313"/>
    <ds:schemaRef ds:uri="55c6cea3-69ab-4280-a5e6-b87ecf64bb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0F93B3-0718-445E-8C15-1663C0F4A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cea3-69ab-4280-a5e6-b87ecf64bb3d"/>
    <ds:schemaRef ds:uri="9a9559c5-12e9-449b-a038-94d806c66f01"/>
    <ds:schemaRef ds:uri="960c3eb6-7ad3-4af2-a65d-7ffde5b92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1B30699-EDBE-4116-8A0D-1FB6D505268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TPCR</vt:lpstr>
      <vt:lpstr>TPCR!Obszar_wydruku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Kijoch</dc:creator>
  <cp:lastModifiedBy>Radosław Kaczmarek</cp:lastModifiedBy>
  <dcterms:created xsi:type="dcterms:W3CDTF">2025-06-27T10:04:09Z</dcterms:created>
  <dcterms:modified xsi:type="dcterms:W3CDTF">2026-05-20T19:40:53Z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0x0101005A0C26CE16BC43428BBF119CC188F545</vt:lpwstr>
  </property>
  <property fmtid="{D5CDD505-2E9C-101B-9397-08002B2CF9AE}" pid="3" name="_dlc_DocIdItemGuid">
    <vt:lpwstr>b03bb201-0ae3-4e4f-83a1-fcc5f169ef01</vt:lpwstr>
  </property>
</Properties>
</file>